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1185" yWindow="0" windowWidth="20730" windowHeight="11760" tabRatio="829" firstSheet="0" activeTab="0" autoFilterDateGrouping="1"/>
  </bookViews>
  <sheets>
    <sheet xmlns:r="http://schemas.openxmlformats.org/officeDocument/2006/relationships" name="Inputs" sheetId="1" state="visible" r:id="rId1"/>
    <sheet xmlns:r="http://schemas.openxmlformats.org/officeDocument/2006/relationships" name="Calculations" sheetId="2" state="visible" r:id="rId2"/>
    <sheet xmlns:r="http://schemas.openxmlformats.org/officeDocument/2006/relationships" name="Outputs" sheetId="3" state="visible" r:id="rId3"/>
  </sheets>
  <definedNames>
    <definedName name="ModelHeader">Inputs!$E$1:$T$2</definedName>
  </definedNames>
  <calcPr calcId="145621" fullCalcOnLoad="1" concurrentCalc="0"/>
</workbook>
</file>

<file path=xl/styles.xml><?xml version="1.0" encoding="utf-8"?>
<styleSheet xmlns="http://schemas.openxmlformats.org/spreadsheetml/2006/main">
  <numFmts count="8">
    <numFmt numFmtId="164" formatCode="_(* #,##0_);_(* \(#,##0\);_(* &quot;-&quot;_);@_)"/>
    <numFmt numFmtId="165" formatCode="#,##0.00_);\(#,##0.00\);0.00_);@_)"/>
    <numFmt numFmtId="166" formatCode="mmm\ yy_);mmm\ yy_);&quot;-&quot;_);@_)"/>
    <numFmt numFmtId="167" formatCode="###0_)"/>
    <numFmt numFmtId="168" formatCode="0.00%_);\(0.00%\)"/>
    <numFmt numFmtId="169" formatCode="#,##0_);\(#,##0\);0_);@_)"/>
    <numFmt numFmtId="170" formatCode="#,##0_);\(#,##0\);&quot;-&quot;_);@_)"/>
    <numFmt numFmtId="171" formatCode="_(&quot;$&quot;* #,##0.00_);_(&quot;$&quot;* \(#,##0.00\);_(&quot;$&quot;* &quot;-&quot;??_);_(@_)"/>
  </numFmts>
  <fonts count="38">
    <font>
      <name val="Arial"/>
      <sz val="10"/>
    </font>
    <font>
      <name val="Arial"/>
      <family val="2"/>
      <color theme="1"/>
      <sz val="10"/>
    </font>
    <font>
      <name val="Arial"/>
      <family val="2"/>
      <color theme="1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color indexed="16"/>
      <sz val="11"/>
    </font>
    <font>
      <name val="Calibri"/>
      <family val="2"/>
      <color indexed="17"/>
      <sz val="11"/>
    </font>
    <font>
      <name val="Calibri"/>
      <family val="2"/>
      <color indexed="9"/>
      <sz val="11"/>
    </font>
    <font>
      <name val="Calibri"/>
      <family val="2"/>
      <color indexed="29"/>
      <sz val="11"/>
    </font>
    <font>
      <name val="Calibri"/>
      <family val="2"/>
      <b val="1"/>
      <color indexed="26"/>
      <sz val="11"/>
    </font>
    <font>
      <name val="Calibri"/>
      <family val="2"/>
      <b val="1"/>
      <color indexed="17"/>
      <sz val="11"/>
    </font>
    <font>
      <name val="Arial"/>
      <family val="2"/>
      <b val="1"/>
      <sz val="8"/>
    </font>
    <font>
      <name val="Calibri"/>
      <family val="2"/>
      <i val="1"/>
      <color indexed="40"/>
      <sz val="11"/>
    </font>
    <font>
      <name val="Calibri"/>
      <family val="2"/>
      <color indexed="20"/>
      <sz val="11"/>
    </font>
    <font>
      <name val="Calibri"/>
      <family val="2"/>
      <b val="1"/>
      <color indexed="10"/>
      <sz val="15"/>
    </font>
    <font>
      <name val="Calibri"/>
      <family val="2"/>
      <b val="1"/>
      <color indexed="10"/>
      <sz val="13"/>
    </font>
    <font>
      <name val="Calibri"/>
      <family val="2"/>
      <color indexed="11"/>
      <sz val="11"/>
    </font>
    <font>
      <name val="Calibri"/>
      <family val="2"/>
      <color indexed="26"/>
      <sz val="11"/>
    </font>
    <font>
      <name val="Calibri"/>
      <family val="2"/>
      <b val="1"/>
      <color indexed="15"/>
      <sz val="11"/>
    </font>
    <font>
      <name val="Cambria"/>
      <family val="2"/>
      <b val="1"/>
      <color indexed="10"/>
      <sz val="18"/>
    </font>
    <font>
      <name val="Calibri"/>
      <family val="2"/>
      <b val="1"/>
      <color indexed="16"/>
      <sz val="11"/>
    </font>
    <font>
      <name val="Calibri"/>
      <family val="2"/>
      <color indexed="48"/>
      <sz val="11"/>
    </font>
    <font>
      <name val="Arial"/>
      <family val="2"/>
      <color theme="10"/>
      <sz val="10"/>
      <u val="single"/>
    </font>
    <font>
      <name val="Arial"/>
      <family val="2"/>
      <sz val="10"/>
    </font>
    <font>
      <name val="Arial"/>
      <family val="2"/>
      <color rgb="FF0000FF"/>
      <sz val="10"/>
    </font>
    <font>
      <name val="Arial"/>
      <family val="2"/>
      <b val="1"/>
      <sz val="10"/>
    </font>
    <font>
      <name val="Arial"/>
      <family val="2"/>
      <i val="1"/>
      <sz val="10"/>
    </font>
    <font>
      <name val="Arial"/>
      <family val="2"/>
      <b val="1"/>
      <i val="1"/>
      <color indexed="9"/>
      <sz val="10"/>
    </font>
    <font>
      <name val="Arial"/>
      <family val="2"/>
      <b val="1"/>
      <color rgb="FFFFFFFF"/>
      <sz val="10"/>
    </font>
    <font>
      <name val="Arial"/>
      <family val="2"/>
      <b val="1"/>
      <i val="1"/>
      <sz val="10"/>
    </font>
    <font>
      <name val="Arial"/>
      <family val="2"/>
      <b val="1"/>
      <i val="1"/>
      <color rgb="FF0000FF"/>
      <sz val="10"/>
    </font>
    <font>
      <name val="Arial"/>
      <family val="2"/>
      <i val="1"/>
      <color indexed="18"/>
      <sz val="10"/>
    </font>
    <font>
      <name val="Arial"/>
      <family val="2"/>
      <color indexed="18"/>
      <sz val="10"/>
    </font>
    <font>
      <name val="Arial"/>
      <family val="2"/>
      <i val="1"/>
      <color rgb="FF00B0F0"/>
      <sz val="10"/>
    </font>
    <font>
      <name val="Arial"/>
      <family val="2"/>
      <b val="1"/>
      <i val="1"/>
      <color indexed="18"/>
      <sz val="10"/>
    </font>
    <font>
      <name val="Arial"/>
      <family val="2"/>
      <b val="1"/>
      <i val="1"/>
      <color rgb="FFFFFFFF"/>
      <sz val="10"/>
    </font>
    <font>
      <name val="Arial"/>
      <family val="2"/>
      <i val="1"/>
      <color theme="0" tint="-0.499984740745262"/>
      <sz val="10"/>
    </font>
    <font>
      <name val="Arial"/>
      <family val="2"/>
      <b val="1"/>
      <color rgb="FF0000FF"/>
      <sz val="18"/>
    </font>
  </fonts>
  <fills count="17">
    <fill>
      <patternFill/>
    </fill>
    <fill>
      <patternFill patternType="gray125"/>
    </fill>
    <fill>
      <patternFill patternType="solid">
        <fgColor indexed="12"/>
      </patternFill>
    </fill>
    <fill>
      <patternFill patternType="solid">
        <fgColor indexed="55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13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18"/>
      </patternFill>
    </fill>
    <fill>
      <patternFill patternType="solid">
        <fgColor indexed="48"/>
      </patternFill>
    </fill>
    <fill>
      <patternFill patternType="solid">
        <fgColor indexed="8"/>
      </patternFill>
    </fill>
    <fill>
      <patternFill patternType="solid">
        <fgColor indexed="61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15"/>
      </patternFill>
    </fill>
  </fills>
  <borders count="18">
    <border>
      <left/>
      <right/>
      <top/>
      <bottom/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double">
        <color indexed="15"/>
      </left>
      <right style="double">
        <color indexed="15"/>
      </right>
      <top style="double">
        <color indexed="15"/>
      </top>
      <bottom style="double">
        <color indexed="15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26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164" fontId="0" fillId="0" borderId="0"/>
    <xf numFmtId="0" fontId="5" fillId="2" borderId="0"/>
    <xf numFmtId="0" fontId="5" fillId="3" borderId="0"/>
    <xf numFmtId="0" fontId="5" fillId="3" borderId="0"/>
    <xf numFmtId="0" fontId="5" fillId="2" borderId="0"/>
    <xf numFmtId="0" fontId="5" fillId="4" borderId="0"/>
    <xf numFmtId="0" fontId="5" fillId="3" borderId="0"/>
    <xf numFmtId="0" fontId="5" fillId="5" borderId="0"/>
    <xf numFmtId="0" fontId="5" fillId="6" borderId="0"/>
    <xf numFmtId="0" fontId="5" fillId="6" borderId="0"/>
    <xf numFmtId="0" fontId="5" fillId="5" borderId="0"/>
    <xf numFmtId="0" fontId="5" fillId="4" borderId="0"/>
    <xf numFmtId="0" fontId="5" fillId="3" borderId="0"/>
    <xf numFmtId="0" fontId="6" fillId="7" borderId="0"/>
    <xf numFmtId="0" fontId="6" fillId="6" borderId="0"/>
    <xf numFmtId="0" fontId="6" fillId="6" borderId="0"/>
    <xf numFmtId="0" fontId="6" fillId="7" borderId="0"/>
    <xf numFmtId="0" fontId="6" fillId="4" borderId="0"/>
    <xf numFmtId="0" fontId="6" fillId="3" borderId="0"/>
    <xf numFmtId="0" fontId="6" fillId="8" borderId="0"/>
    <xf numFmtId="0" fontId="6" fillId="6" borderId="0"/>
    <xf numFmtId="0" fontId="6" fillId="9" borderId="0"/>
    <xf numFmtId="0" fontId="6" fillId="8" borderId="0"/>
    <xf numFmtId="0" fontId="6" fillId="10" borderId="0"/>
    <xf numFmtId="0" fontId="6" fillId="11" borderId="0"/>
    <xf numFmtId="0" fontId="8" fillId="12" borderId="0"/>
    <xf numFmtId="0" fontId="9" fillId="2" borderId="1"/>
    <xf numFmtId="0" fontId="10" fillId="13" borderId="2"/>
    <xf numFmtId="0" fontId="12" fillId="0" borderId="0"/>
    <xf numFmtId="0" fontId="13" fillId="4" borderId="0"/>
    <xf numFmtId="0" fontId="14" fillId="0" borderId="3"/>
    <xf numFmtId="0" fontId="15" fillId="0" borderId="4"/>
    <xf numFmtId="0" fontId="11" fillId="0" borderId="0" applyAlignment="1">
      <alignment vertical="center"/>
    </xf>
    <xf numFmtId="0" fontId="4" fillId="0" borderId="0" applyAlignment="1">
      <alignment vertical="center"/>
    </xf>
    <xf numFmtId="0" fontId="16" fillId="3" borderId="1"/>
    <xf numFmtId="0" fontId="17" fillId="0" borderId="6"/>
    <xf numFmtId="0" fontId="7" fillId="3" borderId="0"/>
    <xf numFmtId="0" fontId="23" fillId="3" borderId="7"/>
    <xf numFmtId="0" fontId="18" fillId="2" borderId="8"/>
    <xf numFmtId="9" fontId="23" fillId="0" borderId="0"/>
    <xf numFmtId="0" fontId="19" fillId="0" borderId="0"/>
    <xf numFmtId="0" fontId="20" fillId="0" borderId="9"/>
    <xf numFmtId="0" fontId="21" fillId="0" borderId="0"/>
    <xf numFmtId="164" fontId="22" fillId="0" borderId="0"/>
    <xf numFmtId="43" fontId="23" fillId="0" borderId="0"/>
    <xf numFmtId="41" fontId="23" fillId="0" borderId="0"/>
    <xf numFmtId="171" fontId="23" fillId="0" borderId="0"/>
    <xf numFmtId="42" fontId="23" fillId="0" borderId="0"/>
    <xf numFmtId="0" fontId="2" fillId="0" borderId="0"/>
    <xf numFmtId="0" fontId="2" fillId="0" borderId="0"/>
  </cellStyleXfs>
  <cellXfs count="181">
    <xf numFmtId="164" fontId="0" fillId="0" borderId="0" pivotButton="0" quotePrefix="0" xfId="0"/>
    <xf numFmtId="165" fontId="24" fillId="15" borderId="17" applyAlignment="1" pivotButton="0" quotePrefix="0" xfId="0">
      <alignment vertical="center"/>
    </xf>
    <xf numFmtId="166" fontId="3" fillId="0" borderId="0" applyAlignment="1" pivotButton="0" quotePrefix="0" xfId="0">
      <alignment vertical="center"/>
    </xf>
    <xf numFmtId="166" fontId="3" fillId="0" borderId="0" applyAlignment="1" pivotButton="0" quotePrefix="0" xfId="0">
      <alignment vertical="center"/>
    </xf>
    <xf numFmtId="165" fontId="25" fillId="0" borderId="0" applyAlignment="1" pivotButton="0" quotePrefix="0" xfId="0">
      <alignment vertical="center"/>
    </xf>
    <xf numFmtId="165" fontId="3" fillId="0" borderId="0" applyAlignment="1" pivotButton="0" quotePrefix="0" xfId="0">
      <alignment vertical="center"/>
    </xf>
    <xf numFmtId="165" fontId="26" fillId="0" borderId="0" applyAlignment="1" pivotButton="0" quotePrefix="0" xfId="0">
      <alignment horizontal="center" vertical="center"/>
    </xf>
    <xf numFmtId="165" fontId="3" fillId="0" borderId="0" applyAlignment="1" pivotButton="0" quotePrefix="0" xfId="0">
      <alignment vertical="center"/>
    </xf>
    <xf numFmtId="165" fontId="28" fillId="14" borderId="0" applyAlignment="1" pivotButton="0" quotePrefix="0" xfId="0">
      <alignment vertical="center"/>
    </xf>
    <xf numFmtId="165" fontId="25" fillId="14" borderId="0" applyAlignment="1" pivotButton="0" quotePrefix="0" xfId="0">
      <alignment vertical="center"/>
    </xf>
    <xf numFmtId="165" fontId="29" fillId="14" borderId="0" applyAlignment="1" pivotButton="0" quotePrefix="0" xfId="0">
      <alignment horizontal="center" vertical="center"/>
    </xf>
    <xf numFmtId="165" fontId="26" fillId="0" borderId="14" applyAlignment="1" pivotButton="0" quotePrefix="0" xfId="0">
      <alignment horizontal="center" vertical="center"/>
    </xf>
    <xf numFmtId="165" fontId="26" fillId="0" borderId="13" applyAlignment="1" pivotButton="0" quotePrefix="0" xfId="0">
      <alignment horizontal="center" vertical="center"/>
    </xf>
    <xf numFmtId="165" fontId="3" fillId="0" borderId="10" applyAlignment="1" pivotButton="0" quotePrefix="0" xfId="0">
      <alignment vertical="center"/>
    </xf>
    <xf numFmtId="165" fontId="26" fillId="0" borderId="10" applyAlignment="1" pivotButton="0" quotePrefix="0" xfId="0">
      <alignment horizontal="center" vertical="center"/>
    </xf>
    <xf numFmtId="165" fontId="24" fillId="0" borderId="0" applyAlignment="1" pivotButton="0" quotePrefix="0" xfId="0">
      <alignment vertical="center"/>
    </xf>
    <xf numFmtId="165" fontId="3" fillId="0" borderId="0" applyAlignment="1" pivotButton="0" quotePrefix="0" xfId="0">
      <alignment horizontal="center" vertical="center"/>
    </xf>
    <xf numFmtId="165" fontId="3" fillId="0" borderId="0" applyAlignment="1" pivotButton="0" quotePrefix="0" xfId="0">
      <alignment vertical="center"/>
    </xf>
    <xf numFmtId="165" fontId="26" fillId="0" borderId="0" applyAlignment="1" pivotButton="0" quotePrefix="0" xfId="0">
      <alignment horizontal="center" vertical="center"/>
    </xf>
    <xf numFmtId="165" fontId="29" fillId="0" borderId="0" applyAlignment="1" pivotButton="0" quotePrefix="0" xfId="0">
      <alignment vertical="center"/>
    </xf>
    <xf numFmtId="165" fontId="29" fillId="0" borderId="0" applyAlignment="1" pivotButton="0" quotePrefix="0" xfId="0">
      <alignment horizontal="center" vertical="center"/>
    </xf>
    <xf numFmtId="165" fontId="29" fillId="0" borderId="0" applyAlignment="1" pivotButton="0" quotePrefix="0" xfId="0">
      <alignment vertical="center"/>
    </xf>
    <xf numFmtId="165" fontId="26" fillId="0" borderId="0" applyAlignment="1" pivotButton="0" quotePrefix="1" xfId="0">
      <alignment horizontal="center" vertical="center"/>
    </xf>
    <xf numFmtId="165" fontId="3" fillId="0" borderId="12" applyAlignment="1" pivotButton="0" quotePrefix="0" xfId="0">
      <alignment vertical="center"/>
    </xf>
    <xf numFmtId="165" fontId="26" fillId="0" borderId="12" applyAlignment="1" pivotButton="0" quotePrefix="1" xfId="0">
      <alignment horizontal="center" vertical="center"/>
    </xf>
    <xf numFmtId="165" fontId="25" fillId="0" borderId="0" applyAlignment="1" pivotButton="0" quotePrefix="0" xfId="0">
      <alignment vertical="center"/>
    </xf>
    <xf numFmtId="165" fontId="29" fillId="0" borderId="0" applyAlignment="1" pivotButton="0" quotePrefix="0" xfId="0">
      <alignment horizontal="center" vertical="center"/>
    </xf>
    <xf numFmtId="165" fontId="25" fillId="0" borderId="0" applyAlignment="1" pivotButton="0" quotePrefix="0" xfId="0">
      <alignment horizontal="right" vertical="center" wrapText="1"/>
    </xf>
    <xf numFmtId="165" fontId="29" fillId="0" borderId="0" applyAlignment="1" pivotButton="0" quotePrefix="0" xfId="0">
      <alignment vertical="center"/>
    </xf>
    <xf numFmtId="165" fontId="25" fillId="0" borderId="0" applyAlignment="1" pivotButton="0" quotePrefix="0" xfId="0">
      <alignment horizontal="right" vertical="center"/>
    </xf>
    <xf numFmtId="165" fontId="3" fillId="0" borderId="0" applyAlignment="1" pivotButton="0" quotePrefix="0" xfId="0">
      <alignment horizontal="right" vertical="center" wrapText="1"/>
    </xf>
    <xf numFmtId="165" fontId="27" fillId="0" borderId="0" applyAlignment="1" pivotButton="0" quotePrefix="0" xfId="0">
      <alignment vertical="center"/>
    </xf>
    <xf numFmtId="165" fontId="25" fillId="0" borderId="0" applyAlignment="1" pivotButton="0" quotePrefix="0" xfId="0">
      <alignment vertical="center"/>
    </xf>
    <xf numFmtId="165" fontId="3" fillId="0" borderId="0" applyAlignment="1" pivotButton="0" quotePrefix="0" xfId="0">
      <alignment vertical="center"/>
    </xf>
    <xf numFmtId="165" fontId="3" fillId="0" borderId="0" applyAlignment="1" pivotButton="0" quotePrefix="0" xfId="0">
      <alignment horizontal="center" vertical="center"/>
    </xf>
    <xf numFmtId="165" fontId="25" fillId="0" borderId="12" applyAlignment="1" pivotButton="0" quotePrefix="0" xfId="0">
      <alignment vertical="center"/>
    </xf>
    <xf numFmtId="165" fontId="26" fillId="0" borderId="12" applyAlignment="1" pivotButton="0" quotePrefix="0" xfId="0">
      <alignment horizontal="center" vertical="center"/>
    </xf>
    <xf numFmtId="165" fontId="26" fillId="0" borderId="0" applyAlignment="1" pivotButton="0" quotePrefix="0" xfId="0">
      <alignment horizontal="center" vertical="center"/>
    </xf>
    <xf numFmtId="165" fontId="30" fillId="0" borderId="0" applyAlignment="1" pivotButton="0" quotePrefix="0" xfId="0">
      <alignment vertical="center"/>
    </xf>
    <xf numFmtId="165" fontId="26" fillId="0" borderId="0" applyAlignment="1" pivotButton="0" quotePrefix="0" xfId="0">
      <alignment horizontal="center" vertical="center"/>
    </xf>
    <xf numFmtId="165" fontId="26" fillId="0" borderId="0" applyAlignment="1" pivotButton="0" quotePrefix="0" xfId="0">
      <alignment vertical="center"/>
    </xf>
    <xf numFmtId="165" fontId="3" fillId="0" borderId="5" applyAlignment="1" pivotButton="0" quotePrefix="0" xfId="0">
      <alignment vertical="center"/>
    </xf>
    <xf numFmtId="165" fontId="3" fillId="0" borderId="11" applyAlignment="1" pivotButton="0" quotePrefix="0" xfId="0">
      <alignment vertical="center"/>
    </xf>
    <xf numFmtId="165" fontId="25" fillId="14" borderId="0" applyAlignment="1" pivotButton="0" quotePrefix="0" xfId="0">
      <alignment horizontal="center" vertical="center"/>
    </xf>
    <xf numFmtId="165" fontId="3" fillId="0" borderId="0" applyAlignment="1" pivotButton="0" quotePrefix="0" xfId="0">
      <alignment horizontal="center" vertical="center"/>
    </xf>
    <xf numFmtId="165" fontId="3" fillId="0" borderId="0" applyAlignment="1" pivotButton="0" quotePrefix="0" xfId="0">
      <alignment horizontal="right" vertical="center"/>
    </xf>
    <xf numFmtId="165" fontId="25" fillId="0" borderId="11" applyAlignment="1" pivotButton="0" quotePrefix="0" xfId="0">
      <alignment vertical="center"/>
    </xf>
    <xf numFmtId="165" fontId="3" fillId="0" borderId="10" applyAlignment="1" pivotButton="0" quotePrefix="0" xfId="0">
      <alignment horizontal="right" vertical="center"/>
    </xf>
    <xf numFmtId="165" fontId="3" fillId="0" borderId="0" applyAlignment="1" pivotButton="0" quotePrefix="0" xfId="0">
      <alignment horizontal="right" vertical="center"/>
    </xf>
    <xf numFmtId="165" fontId="25" fillId="14" borderId="0" applyAlignment="1" pivotButton="0" quotePrefix="0" xfId="0">
      <alignment horizontal="right" vertical="center"/>
    </xf>
    <xf numFmtId="165" fontId="3" fillId="0" borderId="0" applyAlignment="1" pivotButton="0" quotePrefix="0" xfId="0">
      <alignment horizontal="right" vertical="center"/>
    </xf>
    <xf numFmtId="165" fontId="26" fillId="0" borderId="0" applyAlignment="1" pivotButton="0" quotePrefix="0" xfId="0">
      <alignment horizontal="right" vertical="center"/>
    </xf>
    <xf numFmtId="165" fontId="25" fillId="0" borderId="10" applyAlignment="1" pivotButton="0" quotePrefix="0" xfId="0">
      <alignment vertical="center"/>
    </xf>
    <xf numFmtId="165" fontId="26" fillId="0" borderId="10" applyAlignment="1" pivotButton="0" quotePrefix="0" xfId="0">
      <alignment horizontal="right" vertical="center"/>
    </xf>
    <xf numFmtId="165" fontId="26" fillId="0" borderId="0" applyAlignment="1" pivotButton="0" quotePrefix="0" xfId="0">
      <alignment horizontal="right" vertical="center"/>
    </xf>
    <xf numFmtId="165" fontId="26" fillId="0" borderId="0" applyAlignment="1" pivotButton="0" quotePrefix="0" xfId="0">
      <alignment horizontal="right" vertical="center"/>
    </xf>
    <xf numFmtId="165" fontId="3" fillId="0" borderId="10" applyAlignment="1" pivotButton="0" quotePrefix="0" xfId="0">
      <alignment horizontal="center" vertical="center"/>
    </xf>
    <xf numFmtId="165" fontId="31" fillId="0" borderId="0" applyAlignment="1" pivotButton="0" quotePrefix="0" xfId="0">
      <alignment horizontal="right" vertical="center"/>
    </xf>
    <xf numFmtId="165" fontId="32" fillId="0" borderId="0" applyAlignment="1" pivotButton="0" quotePrefix="0" xfId="0">
      <alignment horizontal="right" vertical="center"/>
    </xf>
    <xf numFmtId="165" fontId="32" fillId="0" borderId="0" applyAlignment="1" pivotButton="0" quotePrefix="0" xfId="0">
      <alignment horizontal="center" vertical="center"/>
    </xf>
    <xf numFmtId="165" fontId="31" fillId="0" borderId="0" applyAlignment="1" pivotButton="0" quotePrefix="0" xfId="0">
      <alignment horizontal="center" vertical="center"/>
    </xf>
    <xf numFmtId="165" fontId="32" fillId="0" borderId="0" applyAlignment="1" pivotButton="0" quotePrefix="0" xfId="0">
      <alignment horizontal="right" vertical="center"/>
    </xf>
    <xf numFmtId="165" fontId="28" fillId="14" borderId="0" applyAlignment="1" pivotButton="0" quotePrefix="0" xfId="0">
      <alignment horizontal="right" vertical="center"/>
    </xf>
    <xf numFmtId="165" fontId="33" fillId="0" borderId="0" applyAlignment="1" pivotButton="0" quotePrefix="0" xfId="0">
      <alignment horizontal="center" vertical="center"/>
    </xf>
    <xf numFmtId="165" fontId="33" fillId="0" borderId="0" applyAlignment="1" pivotButton="0" quotePrefix="0" xfId="0">
      <alignment horizontal="center" vertical="center"/>
    </xf>
    <xf numFmtId="165" fontId="33" fillId="0" borderId="10" applyAlignment="1" pivotButton="0" quotePrefix="0" xfId="0">
      <alignment horizontal="center" vertical="center"/>
    </xf>
    <xf numFmtId="165" fontId="29" fillId="0" borderId="10" applyAlignment="1" pivotButton="0" quotePrefix="0" xfId="0">
      <alignment vertical="center"/>
    </xf>
    <xf numFmtId="165" fontId="33" fillId="0" borderId="11" applyAlignment="1" pivotButton="0" quotePrefix="0" xfId="0">
      <alignment horizontal="center" vertical="center"/>
    </xf>
    <xf numFmtId="165" fontId="35" fillId="14" borderId="0" applyAlignment="1" pivotButton="0" quotePrefix="0" xfId="0">
      <alignment horizontal="center" vertical="center"/>
    </xf>
    <xf numFmtId="165" fontId="33" fillId="0" borderId="0" applyAlignment="1" pivotButton="0" quotePrefix="0" xfId="0">
      <alignment horizontal="center" vertical="center"/>
    </xf>
    <xf numFmtId="165" fontId="34" fillId="0" borderId="0" applyAlignment="1" pivotButton="0" quotePrefix="0" xfId="0">
      <alignment horizontal="right" vertical="center"/>
    </xf>
    <xf numFmtId="165" fontId="34" fillId="0" borderId="0" applyAlignment="1" pivotButton="0" quotePrefix="0" xfId="0">
      <alignment horizontal="right" vertical="center"/>
    </xf>
    <xf numFmtId="165" fontId="32" fillId="0" borderId="0" applyAlignment="1" pivotButton="0" quotePrefix="0" xfId="0">
      <alignment horizontal="right" vertical="center"/>
    </xf>
    <xf numFmtId="165" fontId="28" fillId="14" borderId="0" applyAlignment="1" pivotButton="0" quotePrefix="0" xfId="0">
      <alignment horizontal="right" vertical="center"/>
    </xf>
    <xf numFmtId="165" fontId="25" fillId="0" borderId="15" applyAlignment="1" pivotButton="0" quotePrefix="0" xfId="0">
      <alignment vertical="center"/>
    </xf>
    <xf numFmtId="165" fontId="3" fillId="0" borderId="15" applyAlignment="1" pivotButton="0" quotePrefix="0" xfId="0">
      <alignment vertical="center"/>
    </xf>
    <xf numFmtId="165" fontId="26" fillId="0" borderId="15" applyAlignment="1" pivotButton="0" quotePrefix="0" xfId="0">
      <alignment horizontal="center" vertical="center"/>
    </xf>
    <xf numFmtId="165" fontId="27" fillId="0" borderId="0" applyAlignment="1" pivotButton="0" quotePrefix="0" xfId="0">
      <alignment vertical="center"/>
    </xf>
    <xf numFmtId="165" fontId="25" fillId="0" borderId="0" applyAlignment="1" pivotButton="0" quotePrefix="0" xfId="0">
      <alignment vertical="center"/>
    </xf>
    <xf numFmtId="165" fontId="29" fillId="0" borderId="0" applyAlignment="1" pivotButton="0" quotePrefix="0" xfId="0">
      <alignment horizontal="center" vertical="center"/>
    </xf>
    <xf numFmtId="165" fontId="36" fillId="0" borderId="0" applyAlignment="1" pivotButton="0" quotePrefix="0" xfId="0">
      <alignment horizontal="right" vertical="center"/>
    </xf>
    <xf numFmtId="165" fontId="26" fillId="0" borderId="0" applyAlignment="1" pivotButton="0" quotePrefix="0" xfId="0">
      <alignment vertical="center"/>
    </xf>
    <xf numFmtId="165" fontId="29" fillId="0" borderId="0" applyAlignment="1" pivotButton="0" quotePrefix="0" xfId="0">
      <alignment vertical="center"/>
    </xf>
    <xf numFmtId="165" fontId="25" fillId="0" borderId="0" applyAlignment="1" pivotButton="0" quotePrefix="0" xfId="0">
      <alignment horizontal="center" vertical="center"/>
    </xf>
    <xf numFmtId="165" fontId="26" fillId="0" borderId="0" applyAlignment="1" pivotButton="0" quotePrefix="1" xfId="0">
      <alignment horizontal="center" vertical="center"/>
    </xf>
    <xf numFmtId="165" fontId="26" fillId="0" borderId="0" applyAlignment="1" pivotButton="0" quotePrefix="0" xfId="0">
      <alignment vertical="center"/>
    </xf>
    <xf numFmtId="165" fontId="3" fillId="0" borderId="0" applyAlignment="1" pivotButton="0" quotePrefix="0" xfId="0">
      <alignment horizontal="center" vertical="center"/>
    </xf>
    <xf numFmtId="165" fontId="3" fillId="0" borderId="0" applyAlignment="1" pivotButton="0" quotePrefix="0" xfId="0">
      <alignment horizontal="left" vertical="center"/>
    </xf>
    <xf numFmtId="165" fontId="28" fillId="14" borderId="0" applyAlignment="1" pivotButton="0" quotePrefix="0" xfId="0">
      <alignment horizontal="center" vertical="center"/>
    </xf>
    <xf numFmtId="167" fontId="3" fillId="0" borderId="0" applyAlignment="1" pivotButton="0" quotePrefix="0" xfId="0">
      <alignment vertical="center"/>
    </xf>
    <xf numFmtId="168" fontId="24" fillId="15" borderId="17" applyAlignment="1" pivotButton="0" quotePrefix="0" xfId="0">
      <alignment vertical="center"/>
    </xf>
    <xf numFmtId="166" fontId="24" fillId="15" borderId="17" applyAlignment="1" pivotButton="0" quotePrefix="0" xfId="0">
      <alignment vertical="center"/>
    </xf>
    <xf numFmtId="169" fontId="3" fillId="0" borderId="15" applyAlignment="1" pivotButton="0" quotePrefix="0" xfId="0">
      <alignment horizontal="right" vertical="center"/>
    </xf>
    <xf numFmtId="169" fontId="25" fillId="0" borderId="16" applyAlignment="1" pivotButton="0" quotePrefix="0" xfId="0">
      <alignment vertical="center"/>
    </xf>
    <xf numFmtId="169" fontId="3" fillId="0" borderId="16" applyAlignment="1" pivotButton="0" quotePrefix="0" xfId="0">
      <alignment vertical="center"/>
    </xf>
    <xf numFmtId="169" fontId="26" fillId="0" borderId="16" applyAlignment="1" pivotButton="0" quotePrefix="0" xfId="0">
      <alignment horizontal="center" vertical="center"/>
    </xf>
    <xf numFmtId="169" fontId="3" fillId="0" borderId="16" applyAlignment="1" pivotButton="0" quotePrefix="0" xfId="0">
      <alignment horizontal="right" vertical="center"/>
    </xf>
    <xf numFmtId="169" fontId="27" fillId="0" borderId="16" applyAlignment="1" pivotButton="0" quotePrefix="0" xfId="0">
      <alignment vertical="center"/>
    </xf>
    <xf numFmtId="169" fontId="26" fillId="0" borderId="16" applyAlignment="1" pivotButton="0" quotePrefix="0" xfId="0">
      <alignment vertical="center"/>
    </xf>
    <xf numFmtId="168" fontId="3" fillId="0" borderId="0" applyAlignment="1" pivotButton="0" quotePrefix="0" xfId="0">
      <alignment vertical="center"/>
    </xf>
    <xf numFmtId="169" fontId="3" fillId="0" borderId="0" applyAlignment="1" pivotButton="0" quotePrefix="0" xfId="0">
      <alignment horizontal="left" vertical="center"/>
    </xf>
    <xf numFmtId="165" fontId="24" fillId="16" borderId="17" applyAlignment="1" pivotButton="0" quotePrefix="0" xfId="0">
      <alignment vertical="center"/>
    </xf>
    <xf numFmtId="165" fontId="24" fillId="0" borderId="0" applyAlignment="1" pivotButton="0" quotePrefix="0" xfId="0">
      <alignment vertical="center"/>
    </xf>
    <xf numFmtId="165" fontId="26" fillId="0" borderId="10" applyAlignment="1" pivotButton="0" quotePrefix="1" xfId="0">
      <alignment horizontal="center" vertical="center"/>
    </xf>
    <xf numFmtId="168" fontId="3" fillId="0" borderId="5" applyAlignment="1" pivotButton="0" quotePrefix="0" xfId="0">
      <alignment vertical="center"/>
    </xf>
    <xf numFmtId="170" fontId="26" fillId="0" borderId="0" applyAlignment="1" pivotButton="0" quotePrefix="0" xfId="0">
      <alignment vertical="center"/>
    </xf>
    <xf numFmtId="165" fontId="37" fillId="0" borderId="0" applyAlignment="1" pivotButton="0" quotePrefix="0" xfId="0">
      <alignment vertical="center"/>
    </xf>
    <xf numFmtId="165" fontId="3" fillId="0" borderId="0" applyAlignment="1" pivotButton="0" quotePrefix="0" xfId="0">
      <alignment vertical="center"/>
    </xf>
    <xf numFmtId="165" fontId="26" fillId="0" borderId="0" applyAlignment="1" pivotButton="0" quotePrefix="0" xfId="0">
      <alignment horizontal="center" vertical="center"/>
    </xf>
    <xf numFmtId="0" fontId="0" fillId="0" borderId="0" pivotButton="0" quotePrefix="0" xfId="0"/>
    <xf numFmtId="165" fontId="25" fillId="0" borderId="0" applyAlignment="1" pivotButton="0" quotePrefix="0" xfId="0">
      <alignment vertical="center"/>
    </xf>
    <xf numFmtId="166" fontId="3" fillId="0" borderId="0" applyAlignment="1" pivotButton="0" quotePrefix="0" xfId="0">
      <alignment vertical="center"/>
    </xf>
    <xf numFmtId="165" fontId="27" fillId="0" borderId="0" applyAlignment="1" pivotButton="0" quotePrefix="0" xfId="0">
      <alignment vertical="center"/>
    </xf>
    <xf numFmtId="165" fontId="25" fillId="0" borderId="15" applyAlignment="1" pivotButton="0" quotePrefix="0" xfId="0">
      <alignment vertical="center"/>
    </xf>
    <xf numFmtId="165" fontId="3" fillId="0" borderId="15" applyAlignment="1" pivotButton="0" quotePrefix="0" xfId="0">
      <alignment vertical="center"/>
    </xf>
    <xf numFmtId="165" fontId="26" fillId="0" borderId="15" applyAlignment="1" pivotButton="0" quotePrefix="0" xfId="0">
      <alignment horizontal="center" vertical="center"/>
    </xf>
    <xf numFmtId="169" fontId="3" fillId="0" borderId="15" applyAlignment="1" pivotButton="0" quotePrefix="0" xfId="0">
      <alignment horizontal="right" vertical="center"/>
    </xf>
    <xf numFmtId="165" fontId="29" fillId="0" borderId="0" applyAlignment="1" pivotButton="0" quotePrefix="0" xfId="0">
      <alignment vertical="center"/>
    </xf>
    <xf numFmtId="165" fontId="3" fillId="0" borderId="0" applyAlignment="1" pivotButton="0" quotePrefix="0" xfId="0">
      <alignment horizontal="center" vertical="center"/>
    </xf>
    <xf numFmtId="165" fontId="37" fillId="0" borderId="0" applyAlignment="1" pivotButton="0" quotePrefix="0" xfId="0">
      <alignment vertical="center"/>
    </xf>
    <xf numFmtId="165" fontId="29" fillId="0" borderId="0" applyAlignment="1" pivotButton="0" quotePrefix="0" xfId="0">
      <alignment horizontal="center" vertical="center"/>
    </xf>
    <xf numFmtId="165" fontId="24" fillId="15" borderId="17" applyAlignment="1" pivotButton="0" quotePrefix="0" xfId="0">
      <alignment vertical="center"/>
    </xf>
    <xf numFmtId="166" fontId="24" fillId="15" borderId="17" applyAlignment="1" pivotButton="0" quotePrefix="0" xfId="0">
      <alignment vertical="center"/>
    </xf>
    <xf numFmtId="167" fontId="3" fillId="0" borderId="0" applyAlignment="1" pivotButton="0" quotePrefix="0" xfId="0">
      <alignment vertical="center"/>
    </xf>
    <xf numFmtId="165" fontId="36" fillId="0" borderId="0" applyAlignment="1" pivotButton="0" quotePrefix="0" xfId="0">
      <alignment horizontal="right" vertical="center"/>
    </xf>
    <xf numFmtId="168" fontId="24" fillId="15" borderId="17" applyAlignment="1" pivotButton="0" quotePrefix="0" xfId="0">
      <alignment vertical="center"/>
    </xf>
    <xf numFmtId="165" fontId="26" fillId="0" borderId="0" applyAlignment="1" pivotButton="0" quotePrefix="0" xfId="0">
      <alignment vertical="center"/>
    </xf>
    <xf numFmtId="165" fontId="25" fillId="0" borderId="0" applyAlignment="1" pivotButton="0" quotePrefix="0" xfId="0">
      <alignment horizontal="right" vertical="center"/>
    </xf>
    <xf numFmtId="165" fontId="24" fillId="16" borderId="17" applyAlignment="1" pivotButton="0" quotePrefix="0" xfId="0">
      <alignment vertical="center"/>
    </xf>
    <xf numFmtId="165" fontId="25" fillId="0" borderId="0" applyAlignment="1" pivotButton="0" quotePrefix="0" xfId="0">
      <alignment horizontal="center" vertical="center"/>
    </xf>
    <xf numFmtId="165" fontId="26" fillId="0" borderId="0" applyAlignment="1" pivotButton="0" quotePrefix="1" xfId="0">
      <alignment horizontal="center" vertical="center"/>
    </xf>
    <xf numFmtId="165" fontId="3" fillId="0" borderId="0" applyAlignment="1" pivotButton="0" quotePrefix="0" xfId="0">
      <alignment horizontal="right" vertical="center"/>
    </xf>
    <xf numFmtId="165" fontId="3" fillId="0" borderId="0" applyAlignment="1" pivotButton="0" quotePrefix="0" xfId="0">
      <alignment horizontal="left" vertical="center"/>
    </xf>
    <xf numFmtId="165" fontId="28" fillId="14" borderId="0" applyAlignment="1" pivotButton="0" quotePrefix="0" xfId="0">
      <alignment vertical="center"/>
    </xf>
    <xf numFmtId="165" fontId="25" fillId="14" borderId="0" applyAlignment="1" pivotButton="0" quotePrefix="0" xfId="0">
      <alignment vertical="center"/>
    </xf>
    <xf numFmtId="165" fontId="28" fillId="14" borderId="0" applyAlignment="1" pivotButton="0" quotePrefix="0" xfId="0">
      <alignment horizontal="right" vertical="center"/>
    </xf>
    <xf numFmtId="165" fontId="28" fillId="14" borderId="0" applyAlignment="1" pivotButton="0" quotePrefix="0" xfId="0">
      <alignment horizontal="center" vertical="center"/>
    </xf>
    <xf numFmtId="165" fontId="31" fillId="0" borderId="0" applyAlignment="1" pivotButton="0" quotePrefix="0" xfId="0">
      <alignment horizontal="center" vertical="center"/>
    </xf>
    <xf numFmtId="169" fontId="27" fillId="0" borderId="16" applyAlignment="1" pivotButton="0" quotePrefix="0" xfId="0">
      <alignment vertical="center"/>
    </xf>
    <xf numFmtId="169" fontId="25" fillId="0" borderId="16" applyAlignment="1" pivotButton="0" quotePrefix="0" xfId="0">
      <alignment vertical="center"/>
    </xf>
    <xf numFmtId="169" fontId="3" fillId="0" borderId="16" applyAlignment="1" pivotButton="0" quotePrefix="0" xfId="0">
      <alignment vertical="center"/>
    </xf>
    <xf numFmtId="169" fontId="26" fillId="0" borderId="16" applyAlignment="1" pivotButton="0" quotePrefix="0" xfId="0">
      <alignment horizontal="center" vertical="center"/>
    </xf>
    <xf numFmtId="169" fontId="3" fillId="0" borderId="16" applyAlignment="1" pivotButton="0" quotePrefix="0" xfId="0">
      <alignment horizontal="right" vertical="center"/>
    </xf>
    <xf numFmtId="165" fontId="29" fillId="14" borderId="0" applyAlignment="1" pivotButton="0" quotePrefix="0" xfId="0">
      <alignment horizontal="center" vertical="center"/>
    </xf>
    <xf numFmtId="165" fontId="26" fillId="0" borderId="14" applyAlignment="1" pivotButton="0" quotePrefix="0" xfId="0">
      <alignment horizontal="center" vertical="center"/>
    </xf>
    <xf numFmtId="165" fontId="26" fillId="0" borderId="13" applyAlignment="1" pivotButton="0" quotePrefix="0" xfId="0">
      <alignment horizontal="center" vertical="center"/>
    </xf>
    <xf numFmtId="165" fontId="3" fillId="0" borderId="10" applyAlignment="1" pivotButton="0" quotePrefix="0" xfId="0">
      <alignment vertical="center"/>
    </xf>
    <xf numFmtId="165" fontId="26" fillId="0" borderId="10" applyAlignment="1" pivotButton="0" quotePrefix="0" xfId="0">
      <alignment horizontal="center" vertical="center"/>
    </xf>
    <xf numFmtId="165" fontId="24" fillId="0" borderId="0" applyAlignment="1" pivotButton="0" quotePrefix="0" xfId="0">
      <alignment vertical="center"/>
    </xf>
    <xf numFmtId="168" fontId="3" fillId="0" borderId="0" applyAlignment="1" pivotButton="0" quotePrefix="0" xfId="0">
      <alignment vertical="center"/>
    </xf>
    <xf numFmtId="165" fontId="3" fillId="0" borderId="12" applyAlignment="1" pivotButton="0" quotePrefix="0" xfId="0">
      <alignment vertical="center"/>
    </xf>
    <xf numFmtId="165" fontId="26" fillId="0" borderId="12" applyAlignment="1" pivotButton="0" quotePrefix="1" xfId="0">
      <alignment horizontal="center" vertical="center"/>
    </xf>
    <xf numFmtId="165" fontId="25" fillId="0" borderId="0" applyAlignment="1" pivotButton="0" quotePrefix="0" xfId="0">
      <alignment horizontal="right" vertical="center" wrapText="1"/>
    </xf>
    <xf numFmtId="165" fontId="3" fillId="0" borderId="0" applyAlignment="1" pivotButton="0" quotePrefix="0" xfId="0">
      <alignment horizontal="right" vertical="center" wrapText="1"/>
    </xf>
    <xf numFmtId="165" fontId="25" fillId="0" borderId="12" applyAlignment="1" pivotButton="0" quotePrefix="0" xfId="0">
      <alignment vertical="center"/>
    </xf>
    <xf numFmtId="165" fontId="26" fillId="0" borderId="12" applyAlignment="1" pivotButton="0" quotePrefix="0" xfId="0">
      <alignment horizontal="center" vertical="center"/>
    </xf>
    <xf numFmtId="165" fontId="30" fillId="0" borderId="0" applyAlignment="1" pivotButton="0" quotePrefix="0" xfId="0">
      <alignment vertical="center"/>
    </xf>
    <xf numFmtId="165" fontId="26" fillId="0" borderId="10" applyAlignment="1" pivotButton="0" quotePrefix="1" xfId="0">
      <alignment horizontal="center" vertical="center"/>
    </xf>
    <xf numFmtId="169" fontId="3" fillId="0" borderId="0" applyAlignment="1" pivotButton="0" quotePrefix="0" xfId="0">
      <alignment horizontal="left" vertical="center"/>
    </xf>
    <xf numFmtId="165" fontId="3" fillId="0" borderId="5" applyAlignment="1" pivotButton="0" quotePrefix="0" xfId="0">
      <alignment vertical="center"/>
    </xf>
    <xf numFmtId="165" fontId="3" fillId="0" borderId="11" applyAlignment="1" pivotButton="0" quotePrefix="0" xfId="0">
      <alignment vertical="center"/>
    </xf>
    <xf numFmtId="165" fontId="25" fillId="14" borderId="0" applyAlignment="1" pivotButton="0" quotePrefix="0" xfId="0">
      <alignment horizontal="center" vertical="center"/>
    </xf>
    <xf numFmtId="165" fontId="3" fillId="0" borderId="10" applyAlignment="1" pivotButton="0" quotePrefix="0" xfId="0">
      <alignment horizontal="right" vertical="center"/>
    </xf>
    <xf numFmtId="165" fontId="25" fillId="0" borderId="11" applyAlignment="1" pivotButton="0" quotePrefix="0" xfId="0">
      <alignment vertical="center"/>
    </xf>
    <xf numFmtId="165" fontId="25" fillId="14" borderId="0" applyAlignment="1" pivotButton="0" quotePrefix="0" xfId="0">
      <alignment horizontal="right" vertical="center"/>
    </xf>
    <xf numFmtId="165" fontId="26" fillId="0" borderId="0" applyAlignment="1" pivotButton="0" quotePrefix="0" xfId="0">
      <alignment horizontal="right" vertical="center"/>
    </xf>
    <xf numFmtId="168" fontId="3" fillId="0" borderId="5" applyAlignment="1" pivotButton="0" quotePrefix="0" xfId="0">
      <alignment vertical="center"/>
    </xf>
    <xf numFmtId="165" fontId="25" fillId="0" borderId="10" applyAlignment="1" pivotButton="0" quotePrefix="0" xfId="0">
      <alignment vertical="center"/>
    </xf>
    <xf numFmtId="165" fontId="26" fillId="0" borderId="10" applyAlignment="1" pivotButton="0" quotePrefix="0" xfId="0">
      <alignment horizontal="right" vertical="center"/>
    </xf>
    <xf numFmtId="165" fontId="3" fillId="0" borderId="10" applyAlignment="1" pivotButton="0" quotePrefix="0" xfId="0">
      <alignment horizontal="center" vertical="center"/>
    </xf>
    <xf numFmtId="165" fontId="31" fillId="0" borderId="0" applyAlignment="1" pivotButton="0" quotePrefix="0" xfId="0">
      <alignment horizontal="right" vertical="center"/>
    </xf>
    <xf numFmtId="165" fontId="32" fillId="0" borderId="0" applyAlignment="1" pivotButton="0" quotePrefix="0" xfId="0">
      <alignment horizontal="right" vertical="center"/>
    </xf>
    <xf numFmtId="165" fontId="32" fillId="0" borderId="0" applyAlignment="1" pivotButton="0" quotePrefix="0" xfId="0">
      <alignment horizontal="center" vertical="center"/>
    </xf>
    <xf numFmtId="169" fontId="26" fillId="0" borderId="16" applyAlignment="1" pivotButton="0" quotePrefix="0" xfId="0">
      <alignment vertical="center"/>
    </xf>
    <xf numFmtId="165" fontId="33" fillId="0" borderId="0" applyAlignment="1" pivotButton="0" quotePrefix="0" xfId="0">
      <alignment horizontal="center" vertical="center"/>
    </xf>
    <xf numFmtId="165" fontId="33" fillId="0" borderId="10" applyAlignment="1" pivotButton="0" quotePrefix="0" xfId="0">
      <alignment horizontal="center" vertical="center"/>
    </xf>
    <xf numFmtId="165" fontId="29" fillId="0" borderId="10" applyAlignment="1" pivotButton="0" quotePrefix="0" xfId="0">
      <alignment vertical="center"/>
    </xf>
    <xf numFmtId="165" fontId="33" fillId="0" borderId="11" applyAlignment="1" pivotButton="0" quotePrefix="0" xfId="0">
      <alignment horizontal="center" vertical="center"/>
    </xf>
    <xf numFmtId="165" fontId="35" fillId="14" borderId="0" applyAlignment="1" pivotButton="0" quotePrefix="0" xfId="0">
      <alignment horizontal="center" vertical="center"/>
    </xf>
    <xf numFmtId="165" fontId="34" fillId="0" borderId="0" applyAlignment="1" pivotButton="0" quotePrefix="0" xfId="0">
      <alignment horizontal="right" vertical="center"/>
    </xf>
    <xf numFmtId="170" fontId="26" fillId="0" borderId="0" applyAlignment="1" pivotButton="0" quotePrefix="0" xfId="0">
      <alignment vertical="center"/>
    </xf>
  </cellXfs>
  <cellStyles count="50">
    <cellStyle name="Normal" xfId="0" builtinId="0"/>
    <cellStyle name="20% - Accent1" xfId="1" builtinId="30" hidden="1"/>
    <cellStyle name="20% - Accent2" xfId="2" builtinId="34" hidden="1"/>
    <cellStyle name="20% - Accent3" xfId="3" builtinId="38" hidden="1"/>
    <cellStyle name="20% - Accent4" xfId="4" builtinId="42" hidden="1"/>
    <cellStyle name="20% - Accent5" xfId="5" builtinId="46" hidden="1"/>
    <cellStyle name="20% - Accent6" xfId="6" builtinId="50" hidden="1"/>
    <cellStyle name="40% - Accent1" xfId="7" builtinId="31" hidden="1"/>
    <cellStyle name="40% - Accent2" xfId="8" builtinId="35" hidden="1"/>
    <cellStyle name="40% - Accent3" xfId="9" builtinId="39" hidden="1"/>
    <cellStyle name="40% - Accent4" xfId="10" builtinId="43" hidden="1"/>
    <cellStyle name="40% - Accent5" xfId="11" builtinId="47" hidden="1"/>
    <cellStyle name="40% - Accent6" xfId="12" builtinId="51" hidden="1"/>
    <cellStyle name="60% - Accent1" xfId="13" builtinId="32" hidden="1"/>
    <cellStyle name="60% - Accent2" xfId="14" builtinId="36" hidden="1"/>
    <cellStyle name="60% - Accent3" xfId="15" builtinId="40" hidden="1"/>
    <cellStyle name="60% - Accent4" xfId="16" builtinId="44" hidden="1"/>
    <cellStyle name="60% - Accent5" xfId="17" builtinId="48" hidden="1"/>
    <cellStyle name="60% - Accent6" xfId="18" builtinId="52" hidden="1"/>
    <cellStyle name="Accent1" xfId="19" builtinId="29" hidden="1"/>
    <cellStyle name="Accent2" xfId="20" builtinId="33" hidden="1"/>
    <cellStyle name="Accent3" xfId="21" builtinId="37" hidden="1"/>
    <cellStyle name="Accent4" xfId="22" builtinId="41" hidden="1"/>
    <cellStyle name="Accent5" xfId="23" builtinId="45" hidden="1"/>
    <cellStyle name="Accent6" xfId="24" builtinId="49" hidden="1"/>
    <cellStyle name="Bad" xfId="25" builtinId="27" hidden="1"/>
    <cellStyle name="Calculation" xfId="26" builtinId="22" hidden="1"/>
    <cellStyle name="Check Cell" xfId="27" builtinId="23" hidden="1"/>
    <cellStyle name="Explanatory Text" xfId="28" builtinId="53" hidden="1"/>
    <cellStyle name="Good" xfId="29" builtinId="26" hidden="1"/>
    <cellStyle name="Heading 1" xfId="30" builtinId="16" hidden="1"/>
    <cellStyle name="Heading 2" xfId="31" builtinId="17" hidden="1"/>
    <cellStyle name="Heading 3" xfId="32" builtinId="18" hidden="1"/>
    <cellStyle name="Heading 4" xfId="33" builtinId="19" hidden="1"/>
    <cellStyle name="Input" xfId="34" builtinId="20" hidden="1"/>
    <cellStyle name="Linked Cell" xfId="35" builtinId="24" hidden="1"/>
    <cellStyle name="Neutral" xfId="36" builtinId="28" hidden="1"/>
    <cellStyle name="Note" xfId="37" builtinId="10" hidden="1"/>
    <cellStyle name="Output" xfId="38" builtinId="21" hidden="1"/>
    <cellStyle name="Percent" xfId="39" builtinId="5" hidden="1"/>
    <cellStyle name="Title" xfId="40" builtinId="15" hidden="1"/>
    <cellStyle name="Total" xfId="41" builtinId="25" hidden="1"/>
    <cellStyle name="Warning Text" xfId="42" builtinId="11" hidden="1"/>
    <cellStyle name="Hyperlink" xfId="43" builtinId="8" hidden="1"/>
    <cellStyle name="Comma" xfId="44" builtinId="3" hidden="1"/>
    <cellStyle name="Comma [0]" xfId="45" builtinId="6" hidden="1"/>
    <cellStyle name="Currency" xfId="46" builtinId="4" hidden="1"/>
    <cellStyle name="Currency [0]" xfId="47" builtinId="7" hidden="1"/>
    <cellStyle name="Normal 2" xfId="48"/>
    <cellStyle name="Normal 3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A497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761437"/>
      <rgbColor rgb="00808000"/>
      <rgbColor rgb="00800080"/>
      <rgbColor rgb="00008080"/>
      <rgbColor rgb="00FFFFFF"/>
      <rgbColor rgb="00808080"/>
      <rgbColor rgb="003A4972"/>
      <rgbColor rgb="00DFEB9E"/>
      <rgbColor rgb="002666A6"/>
      <rgbColor rgb="00AFCC0D"/>
      <rgbColor rgb="003DA8D5"/>
      <rgbColor rgb="00D8EEF7"/>
      <rgbColor rgb="008D9C00"/>
      <rgbColor rgb="00707014"/>
      <rgbColor rgb="003A4972"/>
      <rgbColor rgb="00DFEB9E"/>
      <rgbColor rgb="002666A6"/>
      <rgbColor rgb="00AFCC0D"/>
      <rgbColor rgb="003DA8D5"/>
      <rgbColor rgb="00D8EEF7"/>
      <rgbColor rgb="008D9C00"/>
      <rgbColor rgb="00707014"/>
      <rgbColor rgb="0000CCFF"/>
      <rgbColor rgb="00AFCC0D"/>
      <rgbColor rgb="003DA8D5"/>
      <rgbColor rgb="008D9C00"/>
      <rgbColor rgb="00DFEB9E"/>
      <rgbColor rgb="00707014"/>
      <rgbColor rgb="002666A6"/>
      <rgbColor rgb="00D8EEF7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E89500"/>
      <rgbColor rgb="00339966"/>
      <rgbColor rgb="00A74305"/>
      <rgbColor rgb="00F5D199"/>
      <rgbColor rgb="001B265F"/>
      <rgbColor rgb="00993366"/>
      <rgbColor rgb="006E6E00"/>
      <rgbColor rgb="00502800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/Relationships>
</file>

<file path=xl/drawings/drawing1.xml><?xml version="1.0" encoding="utf-8"?>
<wsDr xmlns="http://schemas.openxmlformats.org/drawingml/2006/spreadsheetDrawing">
  <twoCellAnchor editAs="oneCell">
    <from>
      <col>2</col>
      <colOff>1</colOff>
      <row>5</row>
      <rowOff>0</rowOff>
    </from>
    <to>
      <col>4</col>
      <colOff>1</colOff>
      <row>12</row>
      <rowOff>17315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359834" y="846667"/>
          <a:ext cx="3238500" cy="120264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 codeName="Sheet2" enableFormatConditionsCalculation="0">
    <outlinePr summaryBelow="1" summaryRight="1"/>
    <pageSetUpPr/>
  </sheetPr>
  <dimension ref="A1:T115"/>
  <sheetViews>
    <sheetView showGridLines="0" tabSelected="1" zoomScale="90" zoomScaleNormal="90" zoomScalePageLayoutView="90" workbookViewId="0">
      <pane xSplit="5" ySplit="2" topLeftCell="F3" activePane="bottomRight" state="frozen"/>
      <selection activeCell="F62" sqref="F62"/>
      <selection pane="topRight" activeCell="F62" sqref="F62"/>
      <selection pane="bottomLeft" activeCell="F62" sqref="F62"/>
      <selection pane="bottomRight" activeCell="E12" sqref="E12"/>
    </sheetView>
  </sheetViews>
  <sheetFormatPr baseColWidth="8" defaultColWidth="9.140625" defaultRowHeight="14.1" customHeight="1"/>
  <cols>
    <col width="2.7109375" customWidth="1" style="107" min="1" max="2"/>
    <col width="35.85546875" customWidth="1" style="107" min="3" max="3"/>
    <col width="12.7109375" customWidth="1" style="108" min="4" max="4"/>
    <col width="12.7109375" customWidth="1" style="107" min="5" max="20"/>
    <col width="9.140625" customWidth="1" style="107" min="21" max="16384"/>
  </cols>
  <sheetData>
    <row r="1" ht="14.1" customHeight="1" s="109">
      <c r="A1" s="110">
        <f>C19&amp;" "&amp;E20</f>
        <v/>
      </c>
      <c r="C1" s="107" t="n"/>
      <c r="D1" s="108" t="n"/>
      <c r="E1" s="111">
        <f>E23</f>
        <v/>
      </c>
      <c r="F1" s="111">
        <f>F23</f>
        <v/>
      </c>
      <c r="G1" s="111">
        <f>G23</f>
        <v/>
      </c>
      <c r="H1" s="111">
        <f>H23</f>
        <v/>
      </c>
      <c r="I1" s="111">
        <f>I23</f>
        <v/>
      </c>
      <c r="J1" s="111">
        <f>J23</f>
        <v/>
      </c>
      <c r="K1" s="111">
        <f>K23</f>
        <v/>
      </c>
      <c r="L1" s="111">
        <f>L23</f>
        <v/>
      </c>
      <c r="M1" s="111">
        <f>M23</f>
        <v/>
      </c>
      <c r="N1" s="111">
        <f>N23</f>
        <v/>
      </c>
      <c r="O1" s="111">
        <f>O23</f>
        <v/>
      </c>
      <c r="P1" s="111">
        <f>P23</f>
        <v/>
      </c>
      <c r="Q1" s="111">
        <f>Q23</f>
        <v/>
      </c>
      <c r="R1" s="111">
        <f>R23</f>
        <v/>
      </c>
      <c r="S1" s="111">
        <f>S23</f>
        <v/>
      </c>
      <c r="T1" s="111">
        <f>T23</f>
        <v/>
      </c>
    </row>
    <row r="2" ht="14.1" customFormat="1" customHeight="1" s="112" thickBot="1">
      <c r="A2" s="113" t="inlineStr">
        <is>
          <t>Inputs</t>
        </is>
      </c>
      <c r="B2" s="114" t="n"/>
      <c r="C2" s="115" t="n"/>
      <c r="D2" s="115" t="n"/>
      <c r="E2" s="116">
        <f>E25</f>
        <v/>
      </c>
      <c r="F2" s="116">
        <f>F25</f>
        <v/>
      </c>
      <c r="G2" s="116">
        <f>G25</f>
        <v/>
      </c>
      <c r="H2" s="116">
        <f>H25</f>
        <v/>
      </c>
      <c r="I2" s="116">
        <f>I25</f>
        <v/>
      </c>
      <c r="J2" s="116">
        <f>J25</f>
        <v/>
      </c>
      <c r="K2" s="116">
        <f>K25</f>
        <v/>
      </c>
      <c r="L2" s="116">
        <f>L25</f>
        <v/>
      </c>
      <c r="M2" s="116">
        <f>M25</f>
        <v/>
      </c>
      <c r="N2" s="116">
        <f>N25</f>
        <v/>
      </c>
      <c r="O2" s="116">
        <f>O25</f>
        <v/>
      </c>
      <c r="P2" s="116">
        <f>P25</f>
        <v/>
      </c>
      <c r="Q2" s="116">
        <f>Q25</f>
        <v/>
      </c>
      <c r="R2" s="116">
        <f>R25</f>
        <v/>
      </c>
      <c r="S2" s="116">
        <f>S25</f>
        <v/>
      </c>
      <c r="T2" s="116">
        <f>T25</f>
        <v/>
      </c>
    </row>
    <row r="3" ht="14.1" customFormat="1" customHeight="1" s="107">
      <c r="A3" s="117" t="n"/>
      <c r="B3" s="117" t="n"/>
      <c r="C3" s="107" t="n"/>
      <c r="D3" s="107" t="n"/>
      <c r="E3" s="118" t="n"/>
      <c r="F3" s="107" t="n"/>
      <c r="G3" s="107" t="n"/>
      <c r="H3" s="107" t="n"/>
      <c r="I3" s="107" t="n"/>
      <c r="J3" s="107" t="n"/>
      <c r="K3" s="107" t="n"/>
      <c r="L3" s="107" t="n"/>
      <c r="M3" s="107" t="n"/>
      <c r="N3" s="107" t="n"/>
      <c r="O3" s="107" t="n"/>
      <c r="P3" s="107" t="n"/>
      <c r="Q3" s="107" t="n"/>
      <c r="R3" s="107" t="n"/>
      <c r="S3" s="107" t="n"/>
      <c r="T3" s="107" t="n"/>
    </row>
    <row r="4" ht="23.25" customFormat="1" customHeight="1" s="107">
      <c r="A4" s="117" t="n"/>
      <c r="B4" s="117" t="n"/>
      <c r="C4" s="119" t="inlineStr">
        <is>
          <t>Round 2</t>
        </is>
      </c>
      <c r="D4" s="107" t="n"/>
      <c r="E4" s="118" t="n"/>
      <c r="F4" s="107" t="n"/>
      <c r="G4" s="107" t="n"/>
      <c r="H4" s="107" t="n"/>
      <c r="I4" s="107" t="n"/>
      <c r="J4" s="107" t="n"/>
      <c r="K4" s="107" t="n"/>
      <c r="L4" s="107" t="n"/>
      <c r="M4" s="107" t="n"/>
      <c r="N4" s="107" t="n"/>
      <c r="O4" s="107" t="n"/>
      <c r="P4" s="107" t="n"/>
      <c r="Q4" s="107" t="n"/>
      <c r="R4" s="107" t="n"/>
      <c r="S4" s="107" t="n"/>
      <c r="T4" s="107" t="n"/>
    </row>
    <row r="5" ht="14.1" customFormat="1" customHeight="1" s="107">
      <c r="A5" s="117" t="n"/>
      <c r="B5" s="117" t="n"/>
      <c r="C5" s="107" t="n"/>
      <c r="D5" s="107" t="n"/>
      <c r="E5" s="118" t="n"/>
      <c r="F5" s="107" t="n"/>
      <c r="G5" s="107" t="n"/>
      <c r="H5" s="107" t="n"/>
      <c r="I5" s="107" t="n"/>
      <c r="J5" s="107" t="n"/>
      <c r="K5" s="107" t="n"/>
      <c r="L5" s="107" t="n"/>
      <c r="M5" s="107" t="n"/>
      <c r="N5" s="107" t="n"/>
      <c r="O5" s="107" t="n"/>
      <c r="P5" s="107" t="n"/>
      <c r="Q5" s="107" t="n"/>
      <c r="R5" s="107" t="n"/>
      <c r="S5" s="107" t="n"/>
      <c r="T5" s="107" t="n"/>
    </row>
    <row r="6" ht="14.1" customFormat="1" customHeight="1" s="107">
      <c r="A6" s="117" t="n"/>
      <c r="B6" s="117" t="n"/>
      <c r="C6" s="107" t="n"/>
      <c r="D6" s="107" t="n"/>
      <c r="E6" s="118" t="n"/>
      <c r="F6" s="107" t="n"/>
      <c r="G6" s="107" t="n"/>
      <c r="H6" s="107" t="n"/>
      <c r="I6" s="107" t="n"/>
      <c r="J6" s="107" t="n"/>
      <c r="K6" s="107" t="n"/>
      <c r="L6" s="107" t="n"/>
      <c r="M6" s="107" t="n"/>
      <c r="N6" s="107" t="n"/>
      <c r="O6" s="107" t="n"/>
      <c r="P6" s="107" t="n"/>
      <c r="Q6" s="107" t="n"/>
      <c r="R6" s="107" t="n"/>
      <c r="S6" s="107" t="n"/>
      <c r="T6" s="107" t="n"/>
    </row>
    <row r="7" ht="14.1" customFormat="1" customHeight="1" s="107">
      <c r="A7" s="117" t="n"/>
      <c r="B7" s="117" t="n"/>
      <c r="C7" s="107" t="n"/>
      <c r="D7" s="107" t="n"/>
      <c r="E7" s="118" t="n"/>
      <c r="F7" s="107" t="n"/>
      <c r="G7" s="107" t="n"/>
      <c r="H7" s="107" t="n"/>
      <c r="I7" s="107" t="n"/>
      <c r="J7" s="107" t="n"/>
      <c r="K7" s="107" t="n"/>
      <c r="L7" s="107" t="n"/>
      <c r="M7" s="107" t="n"/>
      <c r="N7" s="107" t="n"/>
      <c r="O7" s="107" t="n"/>
      <c r="P7" s="107" t="n"/>
      <c r="Q7" s="107" t="n"/>
      <c r="R7" s="107" t="n"/>
      <c r="S7" s="107" t="n"/>
      <c r="T7" s="107" t="n"/>
    </row>
    <row r="8" ht="14.1" customFormat="1" customHeight="1" s="107">
      <c r="A8" s="117" t="n"/>
      <c r="B8" s="117" t="n"/>
      <c r="C8" s="107" t="n"/>
      <c r="D8" s="107" t="n"/>
      <c r="E8" s="118" t="n"/>
      <c r="F8" s="107" t="n"/>
      <c r="G8" s="107" t="n"/>
      <c r="H8" s="107" t="n"/>
      <c r="I8" s="107" t="n"/>
      <c r="J8" s="107" t="n"/>
      <c r="K8" s="107" t="n"/>
      <c r="L8" s="107" t="n"/>
      <c r="M8" s="107" t="n"/>
      <c r="N8" s="107" t="n"/>
      <c r="O8" s="107" t="n"/>
      <c r="P8" s="107" t="n"/>
      <c r="Q8" s="107" t="n"/>
      <c r="R8" s="107" t="n"/>
      <c r="S8" s="107" t="n"/>
      <c r="T8" s="107" t="n"/>
    </row>
    <row r="9" ht="14.1" customFormat="1" customHeight="1" s="107">
      <c r="A9" s="117" t="n"/>
      <c r="B9" s="117" t="n"/>
      <c r="C9" s="107" t="n"/>
      <c r="D9" s="107" t="n"/>
      <c r="E9" s="118" t="n"/>
      <c r="F9" s="107" t="n"/>
      <c r="G9" s="107" t="n"/>
      <c r="H9" s="107" t="n"/>
      <c r="I9" s="107" t="n"/>
      <c r="J9" s="107" t="n"/>
      <c r="K9" s="107" t="n"/>
      <c r="L9" s="107" t="n"/>
      <c r="M9" s="107" t="n"/>
      <c r="N9" s="107" t="n"/>
      <c r="O9" s="107" t="n"/>
      <c r="P9" s="107" t="n"/>
      <c r="Q9" s="107" t="n"/>
      <c r="R9" s="107" t="n"/>
      <c r="S9" s="107" t="n"/>
      <c r="T9" s="107" t="n"/>
    </row>
    <row r="10" ht="14.1" customFormat="1" customHeight="1" s="107">
      <c r="A10" s="117" t="n"/>
      <c r="B10" s="117" t="n"/>
      <c r="C10" s="107" t="n"/>
      <c r="D10" s="107" t="n"/>
      <c r="E10" s="118" t="n"/>
      <c r="F10" s="107" t="n"/>
      <c r="G10" s="107" t="n"/>
      <c r="H10" s="107" t="n"/>
      <c r="I10" s="107" t="n"/>
      <c r="J10" s="107" t="n"/>
      <c r="K10" s="107" t="n"/>
      <c r="L10" s="107" t="n"/>
      <c r="M10" s="107" t="n"/>
      <c r="N10" s="107" t="n"/>
      <c r="O10" s="107" t="n"/>
      <c r="P10" s="107" t="n"/>
      <c r="Q10" s="107" t="n"/>
      <c r="R10" s="107" t="n"/>
      <c r="S10" s="107" t="n"/>
      <c r="T10" s="107" t="n"/>
    </row>
    <row r="11" ht="14.1" customFormat="1" customHeight="1" s="107">
      <c r="A11" s="117" t="n"/>
      <c r="B11" s="117" t="n"/>
      <c r="C11" s="107" t="n"/>
      <c r="D11" s="107" t="n"/>
      <c r="E11" s="118" t="n"/>
      <c r="F11" s="107" t="n"/>
      <c r="G11" s="107" t="n"/>
      <c r="H11" s="107" t="n"/>
      <c r="I11" s="107" t="n"/>
      <c r="J11" s="107" t="n"/>
      <c r="K11" s="107" t="n"/>
      <c r="L11" s="107" t="n"/>
      <c r="M11" s="107" t="n"/>
      <c r="N11" s="107" t="n"/>
      <c r="O11" s="107" t="n"/>
      <c r="P11" s="107" t="n"/>
      <c r="Q11" s="107" t="n"/>
      <c r="R11" s="107" t="n"/>
      <c r="S11" s="107" t="n"/>
      <c r="T11" s="107" t="n"/>
    </row>
    <row r="12" ht="14.1" customFormat="1" customHeight="1" s="107">
      <c r="A12" s="117" t="n"/>
      <c r="B12" s="117" t="n"/>
      <c r="C12" s="107" t="n"/>
      <c r="D12" s="107" t="n"/>
      <c r="E12" s="118" t="n"/>
      <c r="F12" s="107" t="n"/>
      <c r="G12" s="107" t="n"/>
      <c r="H12" s="107" t="n"/>
      <c r="I12" s="107" t="n"/>
      <c r="J12" s="107" t="n"/>
      <c r="K12" s="107" t="n"/>
      <c r="L12" s="107" t="n"/>
      <c r="M12" s="107" t="n"/>
      <c r="N12" s="107" t="n"/>
      <c r="O12" s="107" t="n"/>
      <c r="P12" s="107" t="n"/>
      <c r="Q12" s="107" t="n"/>
      <c r="R12" s="107" t="n"/>
      <c r="S12" s="107" t="n"/>
      <c r="T12" s="107" t="n"/>
    </row>
    <row r="13" ht="14.1" customFormat="1" customHeight="1" s="107">
      <c r="A13" s="117" t="n"/>
      <c r="B13" s="117" t="n"/>
      <c r="C13" s="107" t="n"/>
      <c r="D13" s="107" t="n"/>
      <c r="E13" s="118" t="n"/>
      <c r="F13" s="107" t="n"/>
      <c r="G13" s="107" t="n"/>
      <c r="H13" s="107" t="n"/>
      <c r="I13" s="107" t="n"/>
      <c r="J13" s="107" t="n"/>
      <c r="K13" s="107" t="n"/>
      <c r="L13" s="107" t="n"/>
      <c r="M13" s="107" t="n"/>
      <c r="N13" s="107" t="n"/>
      <c r="O13" s="107" t="n"/>
      <c r="P13" s="107" t="n"/>
      <c r="Q13" s="107" t="n"/>
      <c r="R13" s="107" t="n"/>
      <c r="S13" s="107" t="n"/>
      <c r="T13" s="107" t="n"/>
    </row>
    <row r="14" ht="14.1" customFormat="1" customHeight="1" s="112">
      <c r="A14" s="110" t="n"/>
      <c r="B14" s="110" t="inlineStr">
        <is>
          <t>Key/notes</t>
        </is>
      </c>
      <c r="C14" s="107" t="n"/>
      <c r="D14" s="108" t="n"/>
      <c r="E14" s="107" t="n"/>
      <c r="F14" s="107" t="n"/>
      <c r="G14" s="107" t="n"/>
      <c r="H14" s="107" t="n"/>
      <c r="I14" s="107" t="n"/>
      <c r="J14" s="107" t="n"/>
      <c r="K14" s="107" t="n"/>
      <c r="L14" s="107" t="n"/>
      <c r="M14" s="107" t="n"/>
      <c r="N14" s="107" t="n"/>
      <c r="O14" s="107" t="n"/>
      <c r="P14" s="107" t="n"/>
      <c r="Q14" s="107" t="n"/>
      <c r="R14" s="107" t="n"/>
      <c r="S14" s="107" t="n"/>
      <c r="T14" s="107" t="n"/>
    </row>
    <row r="15" ht="14.1" customFormat="1" customHeight="1" s="112">
      <c r="A15" s="117" t="n"/>
      <c r="B15" s="117" t="n"/>
      <c r="C15" s="117" t="inlineStr">
        <is>
          <t>All real values are real as at June 2015 so should be subject to inflation from 2016</t>
        </is>
      </c>
      <c r="D15" s="120" t="n"/>
      <c r="E15" s="117" t="n"/>
      <c r="F15" s="117" t="n"/>
      <c r="G15" s="117" t="n"/>
      <c r="H15" s="117" t="n"/>
      <c r="I15" s="117" t="n"/>
      <c r="J15" s="117" t="n"/>
      <c r="K15" s="117" t="n"/>
      <c r="L15" s="117" t="n"/>
      <c r="M15" s="117" t="n"/>
      <c r="N15" s="117" t="n"/>
      <c r="O15" s="117" t="n"/>
      <c r="P15" s="117" t="n"/>
      <c r="Q15" s="117" t="n"/>
      <c r="R15" s="117" t="n"/>
      <c r="S15" s="117" t="n"/>
      <c r="T15" s="117" t="n"/>
    </row>
    <row r="16" ht="14.1" customFormat="1" customHeight="1" s="107">
      <c r="A16" s="107" t="n"/>
      <c r="C16" s="107" t="inlineStr">
        <is>
          <t>Input</t>
        </is>
      </c>
      <c r="D16" s="108" t="n"/>
      <c r="E16" s="121" t="n"/>
      <c r="F16" s="107" t="n"/>
      <c r="G16" s="107" t="n"/>
      <c r="H16" s="107" t="n"/>
      <c r="I16" s="107" t="n"/>
      <c r="J16" s="107" t="n"/>
      <c r="K16" s="107" t="n"/>
      <c r="L16" s="107" t="n"/>
      <c r="M16" s="107" t="n"/>
      <c r="N16" s="107" t="n"/>
      <c r="O16" s="107" t="n"/>
      <c r="P16" s="107" t="n"/>
      <c r="Q16" s="107" t="n"/>
      <c r="R16" s="107" t="n"/>
      <c r="S16" s="107" t="n"/>
      <c r="T16" s="107" t="n"/>
    </row>
    <row r="17" ht="14.1" customFormat="1" customHeight="1" s="107">
      <c r="D17" s="108" t="n"/>
      <c r="E17" s="107" t="n"/>
      <c r="F17" s="107" t="n"/>
      <c r="G17" s="107" t="n"/>
      <c r="H17" s="107" t="n"/>
      <c r="I17" s="107" t="n"/>
      <c r="J17" s="107" t="n"/>
      <c r="K17" s="107" t="n"/>
      <c r="L17" s="107" t="n"/>
      <c r="M17" s="107" t="n"/>
      <c r="N17" s="107" t="n"/>
      <c r="O17" s="107" t="n"/>
      <c r="P17" s="107" t="n"/>
      <c r="Q17" s="107" t="n"/>
      <c r="R17" s="107" t="n"/>
      <c r="S17" s="107" t="n"/>
      <c r="T17" s="107" t="n"/>
    </row>
    <row r="18" ht="14.1" customFormat="1" customHeight="1" s="112">
      <c r="A18" s="110" t="n"/>
      <c r="B18" s="110" t="inlineStr">
        <is>
          <t>Headings</t>
        </is>
      </c>
      <c r="C18" s="107" t="n"/>
      <c r="D18" s="108" t="n"/>
      <c r="E18" s="107" t="n"/>
      <c r="F18" s="108" t="n"/>
      <c r="G18" s="107" t="n"/>
      <c r="H18" s="107" t="n"/>
      <c r="I18" s="107" t="n"/>
      <c r="J18" s="107" t="n"/>
      <c r="K18" s="107" t="n"/>
      <c r="L18" s="107" t="n"/>
      <c r="M18" s="107" t="n"/>
      <c r="N18" s="107" t="n"/>
      <c r="O18" s="107" t="n"/>
      <c r="P18" s="107" t="n"/>
      <c r="Q18" s="107" t="n"/>
      <c r="R18" s="107" t="n"/>
      <c r="S18" s="107" t="n"/>
      <c r="T18" s="107" t="n"/>
    </row>
    <row r="19" ht="14.1" customFormat="1" customHeight="1" s="107">
      <c r="A19" s="107" t="n"/>
      <c r="C19" s="121" t="inlineStr">
        <is>
          <t>The Widget Company Inc</t>
        </is>
      </c>
      <c r="D19" s="108" t="n"/>
      <c r="F19" s="108" t="n"/>
      <c r="H19" s="107" t="n"/>
      <c r="I19" s="107" t="n"/>
      <c r="J19" s="107" t="n"/>
      <c r="K19" s="107" t="n"/>
      <c r="L19" s="107" t="n"/>
      <c r="M19" s="107" t="n"/>
      <c r="N19" s="107" t="n"/>
      <c r="O19" s="107" t="n"/>
      <c r="P19" s="107" t="n"/>
      <c r="Q19" s="107" t="n"/>
      <c r="R19" s="107" t="n"/>
      <c r="S19" s="107" t="n"/>
      <c r="T19" s="107" t="n"/>
    </row>
    <row r="20" ht="14.1" customFormat="1" customHeight="1" s="107">
      <c r="C20" s="107" t="inlineStr">
        <is>
          <t>Currency and units</t>
        </is>
      </c>
      <c r="D20" s="108" t="n"/>
      <c r="E20" s="121" t="inlineStr">
        <is>
          <t>(USD $m)</t>
        </is>
      </c>
      <c r="H20" s="107" t="n"/>
      <c r="I20" s="107" t="n"/>
      <c r="J20" s="107" t="n"/>
      <c r="K20" s="107" t="n"/>
      <c r="L20" s="107" t="n"/>
      <c r="M20" s="107" t="n"/>
      <c r="N20" s="107" t="n"/>
      <c r="O20" s="107" t="n"/>
      <c r="P20" s="107" t="n"/>
      <c r="Q20" s="107" t="n"/>
      <c r="R20" s="107" t="n"/>
      <c r="S20" s="107" t="n"/>
      <c r="T20" s="107" t="n"/>
    </row>
    <row r="21" ht="14.1" customFormat="1" customHeight="1" s="107">
      <c r="A21" s="107" t="n"/>
      <c r="C21" s="107" t="inlineStr">
        <is>
          <t>First year of forecast period</t>
        </is>
      </c>
      <c r="D21" s="108" t="n"/>
      <c r="E21" s="122" t="n">
        <v>42551</v>
      </c>
      <c r="H21" s="107" t="n"/>
      <c r="I21" s="107" t="n"/>
      <c r="J21" s="107" t="n"/>
      <c r="K21" s="107" t="n"/>
      <c r="L21" s="107" t="n"/>
      <c r="M21" s="107" t="n"/>
      <c r="N21" s="107" t="n"/>
      <c r="O21" s="107" t="n"/>
      <c r="P21" s="107" t="n"/>
      <c r="Q21" s="107" t="n"/>
      <c r="R21" s="107" t="n"/>
      <c r="S21" s="107" t="n"/>
      <c r="T21" s="107" t="n"/>
    </row>
    <row r="22" ht="14.1" customFormat="1" customHeight="1" s="107">
      <c r="C22" s="107" t="n"/>
      <c r="D22" s="108" t="n"/>
      <c r="E22" s="107" t="n"/>
      <c r="F22" s="107" t="n"/>
      <c r="G22" s="107" t="n"/>
      <c r="H22" s="107" t="n"/>
      <c r="I22" s="107" t="n"/>
      <c r="J22" s="107" t="n"/>
      <c r="K22" s="107" t="n"/>
      <c r="L22" s="107" t="n"/>
      <c r="M22" s="107" t="n"/>
      <c r="N22" s="107" t="n"/>
      <c r="O22" s="107" t="n"/>
      <c r="P22" s="107" t="n"/>
      <c r="Q22" s="107" t="n"/>
      <c r="R22" s="107" t="n"/>
      <c r="S22" s="107" t="n"/>
      <c r="T22" s="107" t="n"/>
    </row>
    <row r="23" ht="14.1" customFormat="1" customHeight="1" s="107">
      <c r="C23" s="107" t="inlineStr">
        <is>
          <t>Timeline</t>
        </is>
      </c>
      <c r="D23" s="108" t="n"/>
      <c r="E23" s="111">
        <f>EOMONTH(E21,-12)</f>
        <v/>
      </c>
      <c r="F23" s="111">
        <f>EOMONTH(E23,12)</f>
        <v/>
      </c>
      <c r="G23" s="111">
        <f>EOMONTH(F23,12)</f>
        <v/>
      </c>
      <c r="H23" s="111">
        <f>EOMONTH(G23,12)</f>
        <v/>
      </c>
      <c r="I23" s="111">
        <f>EOMONTH(H23,12)</f>
        <v/>
      </c>
      <c r="J23" s="111">
        <f>EOMONTH(I23,12)</f>
        <v/>
      </c>
      <c r="K23" s="111">
        <f>EOMONTH(J23,12)</f>
        <v/>
      </c>
      <c r="L23" s="111">
        <f>EOMONTH(K23,12)</f>
        <v/>
      </c>
      <c r="M23" s="111">
        <f>EOMONTH(L23,12)</f>
        <v/>
      </c>
      <c r="N23" s="111">
        <f>EOMONTH(M23,12)</f>
        <v/>
      </c>
      <c r="O23" s="111">
        <f>EOMONTH(N23,12)</f>
        <v/>
      </c>
      <c r="P23" s="111">
        <f>EOMONTH(O23,12)</f>
        <v/>
      </c>
      <c r="Q23" s="111">
        <f>EOMONTH(P23,12)</f>
        <v/>
      </c>
      <c r="R23" s="111">
        <f>EOMONTH(Q23,12)</f>
        <v/>
      </c>
      <c r="S23" s="111">
        <f>EOMONTH(R23,12)</f>
        <v/>
      </c>
      <c r="T23" s="111">
        <f>EOMONTH(S23,12)</f>
        <v/>
      </c>
    </row>
    <row r="24" ht="14.1" customFormat="1" customHeight="1" s="107">
      <c r="C24" s="107" t="inlineStr">
        <is>
          <t>Year</t>
        </is>
      </c>
      <c r="D24" s="108" t="n"/>
      <c r="F24" s="123">
        <f>YEAR(F23)</f>
        <v/>
      </c>
      <c r="G24" s="123">
        <f>YEAR(G23)</f>
        <v/>
      </c>
      <c r="H24" s="123">
        <f>YEAR(H23)</f>
        <v/>
      </c>
      <c r="I24" s="123">
        <f>YEAR(I23)</f>
        <v/>
      </c>
      <c r="J24" s="123">
        <f>YEAR(J23)</f>
        <v/>
      </c>
      <c r="K24" s="123">
        <f>YEAR(K23)</f>
        <v/>
      </c>
      <c r="L24" s="123">
        <f>YEAR(L23)</f>
        <v/>
      </c>
      <c r="M24" s="123">
        <f>YEAR(M23)</f>
        <v/>
      </c>
      <c r="N24" s="123">
        <f>YEAR(N23)</f>
        <v/>
      </c>
      <c r="O24" s="123">
        <f>YEAR(O23)</f>
        <v/>
      </c>
      <c r="P24" s="123">
        <f>YEAR(P23)</f>
        <v/>
      </c>
      <c r="Q24" s="123">
        <f>YEAR(Q23)</f>
        <v/>
      </c>
      <c r="R24" s="123">
        <f>YEAR(R23)</f>
        <v/>
      </c>
      <c r="S24" s="123">
        <f>YEAR(S23)</f>
        <v/>
      </c>
      <c r="T24" s="123">
        <f>YEAR(T23)</f>
        <v/>
      </c>
    </row>
    <row r="25" ht="14.1" customFormat="1" customHeight="1" s="107">
      <c r="C25" s="107" t="inlineStr">
        <is>
          <t>Counter</t>
        </is>
      </c>
      <c r="D25" s="108" t="n"/>
      <c r="E25" s="107" t="n">
        <v>0</v>
      </c>
      <c r="F25" s="107">
        <f>E25+1</f>
        <v/>
      </c>
      <c r="G25" s="107">
        <f>F25+1</f>
        <v/>
      </c>
      <c r="H25" s="107">
        <f>G25+1</f>
        <v/>
      </c>
      <c r="I25" s="107">
        <f>H25+1</f>
        <v/>
      </c>
      <c r="J25" s="107">
        <f>I25+1</f>
        <v/>
      </c>
      <c r="K25" s="107">
        <f>J25+1</f>
        <v/>
      </c>
      <c r="L25" s="107">
        <f>K25+1</f>
        <v/>
      </c>
      <c r="M25" s="107">
        <f>L25+1</f>
        <v/>
      </c>
      <c r="N25" s="107">
        <f>M25+1</f>
        <v/>
      </c>
      <c r="O25" s="107">
        <f>N25+1</f>
        <v/>
      </c>
      <c r="P25" s="107">
        <f>O25+1</f>
        <v/>
      </c>
      <c r="Q25" s="107">
        <f>P25+1</f>
        <v/>
      </c>
      <c r="R25" s="107">
        <f>Q25+1</f>
        <v/>
      </c>
      <c r="S25" s="107">
        <f>R25+1</f>
        <v/>
      </c>
      <c r="T25" s="107">
        <f>S25+1</f>
        <v/>
      </c>
    </row>
    <row r="26" ht="14.1" customFormat="1" customHeight="1" s="107">
      <c r="C26" s="107" t="n"/>
      <c r="D26" s="108" t="n"/>
    </row>
    <row r="27" ht="14.1" customFormat="1" customHeight="1" s="112">
      <c r="A27" s="110" t="n"/>
      <c r="B27" s="110" t="inlineStr">
        <is>
          <t>Economic Assumptions</t>
        </is>
      </c>
      <c r="C27" s="110" t="n"/>
      <c r="D27" s="120" t="n"/>
      <c r="E27" s="110" t="n"/>
      <c r="F27" s="110" t="n"/>
      <c r="G27" s="110" t="n"/>
      <c r="H27" s="110" t="n"/>
      <c r="I27" s="110" t="n"/>
      <c r="J27" s="110" t="n"/>
      <c r="K27" s="110" t="n"/>
      <c r="L27" s="110" t="n"/>
      <c r="M27" s="110" t="n"/>
      <c r="N27" s="110" t="n"/>
      <c r="O27" s="110" t="n"/>
      <c r="P27" s="110" t="n"/>
      <c r="Q27" s="110" t="n"/>
      <c r="R27" s="110" t="n"/>
      <c r="S27" s="110" t="n"/>
      <c r="T27" s="110" t="n"/>
    </row>
    <row r="28" ht="14.1" customFormat="1" customHeight="1" s="107">
      <c r="A28" s="107" t="n"/>
      <c r="C28" s="107" t="inlineStr">
        <is>
          <t>CPI</t>
        </is>
      </c>
      <c r="D28" s="108" t="inlineStr">
        <is>
          <t>% pa</t>
        </is>
      </c>
      <c r="E28" s="124" t="n"/>
      <c r="F28" s="125" t="n">
        <v>0.04</v>
      </c>
      <c r="G28" s="125" t="n">
        <v>0.04</v>
      </c>
      <c r="H28" s="125" t="n">
        <v>0.04</v>
      </c>
      <c r="I28" s="125" t="n">
        <v>0.03</v>
      </c>
      <c r="J28" s="125" t="n">
        <v>0.03</v>
      </c>
      <c r="K28" s="125" t="n">
        <v>0.03</v>
      </c>
      <c r="L28" s="125" t="n">
        <v>0.03</v>
      </c>
      <c r="M28" s="125" t="n">
        <v>0.03</v>
      </c>
      <c r="N28" s="125" t="n">
        <v>0.03</v>
      </c>
      <c r="O28" s="125" t="n">
        <v>0.03</v>
      </c>
      <c r="P28" s="125" t="n">
        <v>0.03</v>
      </c>
      <c r="Q28" s="125" t="n">
        <v>0.03</v>
      </c>
      <c r="R28" s="125" t="n">
        <v>0.03</v>
      </c>
      <c r="S28" s="125" t="n">
        <v>0.03</v>
      </c>
      <c r="T28" s="125" t="n">
        <v>0.03</v>
      </c>
    </row>
    <row r="29" ht="14.1" customFormat="1" customHeight="1" s="107">
      <c r="C29" s="126" t="inlineStr">
        <is>
          <t>Applied to sales and admin costs only</t>
        </is>
      </c>
      <c r="D29" s="108" t="n"/>
      <c r="E29" s="107" t="n"/>
    </row>
    <row r="30" ht="14.1" customFormat="1" customHeight="1" s="107">
      <c r="C30" s="107" t="n"/>
      <c r="D30" s="108" t="n"/>
      <c r="E30" s="107" t="n"/>
    </row>
    <row r="31" ht="14.1" customFormat="1" customHeight="1" s="112">
      <c r="A31" s="110" t="n"/>
      <c r="B31" s="110" t="inlineStr">
        <is>
          <t>Taxation</t>
        </is>
      </c>
      <c r="C31" s="110" t="n"/>
      <c r="D31" s="120" t="n"/>
      <c r="E31" s="110" t="n"/>
      <c r="F31" s="127" t="n"/>
      <c r="G31" s="127" t="n"/>
      <c r="H31" s="127" t="n"/>
      <c r="I31" s="127" t="n"/>
      <c r="J31" s="127" t="n"/>
      <c r="K31" s="127" t="n"/>
      <c r="L31" s="127" t="n"/>
      <c r="M31" s="127" t="n"/>
      <c r="N31" s="127" t="n"/>
      <c r="O31" s="127" t="n"/>
      <c r="P31" s="127" t="n"/>
      <c r="Q31" s="127" t="n"/>
      <c r="R31" s="127" t="n"/>
      <c r="S31" s="127" t="n"/>
      <c r="T31" s="127" t="n"/>
    </row>
    <row r="32" ht="14.1" customFormat="1" customHeight="1" s="107">
      <c r="A32" s="107" t="n"/>
      <c r="C32" s="107" t="inlineStr">
        <is>
          <t>Company tax rate (%)</t>
        </is>
      </c>
      <c r="D32" s="108" t="inlineStr">
        <is>
          <t>%</t>
        </is>
      </c>
      <c r="E32" s="125" t="n">
        <v>0.3</v>
      </c>
      <c r="F32" s="127" t="n"/>
      <c r="G32" s="127" t="n"/>
      <c r="H32" s="127" t="n"/>
      <c r="I32" s="127" t="n"/>
      <c r="J32" s="127" t="n"/>
      <c r="K32" s="127" t="n"/>
      <c r="L32" s="127" t="n"/>
      <c r="M32" s="127" t="n"/>
      <c r="N32" s="127" t="n"/>
      <c r="O32" s="127" t="n"/>
      <c r="P32" s="127" t="n"/>
      <c r="Q32" s="127" t="n"/>
      <c r="R32" s="127" t="n"/>
      <c r="S32" s="127" t="n"/>
      <c r="T32" s="127" t="n"/>
    </row>
    <row r="33" ht="14.1" customFormat="1" customHeight="1" s="112">
      <c r="A33" s="110" t="n"/>
      <c r="B33" s="117" t="n"/>
      <c r="C33" s="117" t="inlineStr">
        <is>
          <t>Note - this model does not deal with tax losses</t>
        </is>
      </c>
      <c r="D33" s="120" t="n"/>
      <c r="E33" s="110" t="n"/>
      <c r="F33" s="127" t="n"/>
      <c r="G33" s="127" t="n"/>
      <c r="H33" s="127" t="n"/>
      <c r="I33" s="127" t="n"/>
      <c r="J33" s="127" t="n"/>
      <c r="K33" s="127" t="n"/>
      <c r="L33" s="127" t="n"/>
      <c r="M33" s="127" t="n"/>
      <c r="N33" s="127" t="n"/>
      <c r="O33" s="127" t="n"/>
      <c r="P33" s="127" t="n"/>
      <c r="Q33" s="127" t="n"/>
      <c r="R33" s="127" t="n"/>
      <c r="S33" s="127" t="n"/>
      <c r="T33" s="127" t="n"/>
    </row>
    <row r="34" ht="14.1" customFormat="1" customHeight="1" s="112">
      <c r="A34" s="110" t="n"/>
      <c r="B34" s="117" t="n"/>
      <c r="C34" s="110" t="n"/>
      <c r="D34" s="120" t="n"/>
      <c r="E34" s="110" t="n"/>
      <c r="F34" s="127" t="n"/>
      <c r="G34" s="127" t="n"/>
      <c r="H34" s="127" t="n"/>
      <c r="I34" s="127" t="n"/>
      <c r="J34" s="127" t="n"/>
      <c r="K34" s="127" t="n"/>
      <c r="L34" s="127" t="n"/>
      <c r="M34" s="127" t="n"/>
      <c r="N34" s="127" t="n"/>
      <c r="O34" s="127" t="n"/>
      <c r="P34" s="127" t="n"/>
      <c r="Q34" s="127" t="n"/>
      <c r="R34" s="127" t="n"/>
      <c r="S34" s="127" t="n"/>
      <c r="T34" s="127" t="n"/>
    </row>
    <row r="35" ht="14.1" customFormat="1" customHeight="1" s="107">
      <c r="B35" s="110" t="inlineStr">
        <is>
          <t>Revenue Volume Assumptions</t>
        </is>
      </c>
      <c r="C35" s="107" t="n"/>
      <c r="D35" s="108" t="n"/>
      <c r="E35" s="107" t="n"/>
    </row>
    <row r="36" ht="14.1" customFormat="1" customHeight="1" s="107">
      <c r="C36" s="110" t="inlineStr">
        <is>
          <t>Sales (m units)</t>
        </is>
      </c>
      <c r="D36" s="108" t="n"/>
      <c r="E36" s="107" t="n"/>
    </row>
    <row r="37" ht="14.1" customFormat="1" customHeight="1" s="107">
      <c r="C37" s="107" t="inlineStr">
        <is>
          <t>Widget A</t>
        </is>
      </c>
      <c r="D37" s="108" t="inlineStr">
        <is>
          <t>units ms</t>
        </is>
      </c>
      <c r="E37" s="107" t="n"/>
      <c r="F37" s="121" t="n">
        <v>100</v>
      </c>
      <c r="G37" s="128" t="n">
        <v>101</v>
      </c>
      <c r="H37" s="128" t="n">
        <v>102.01</v>
      </c>
      <c r="I37" s="128" t="n">
        <v>103.0301</v>
      </c>
      <c r="J37" s="128" t="n">
        <v>104.060401</v>
      </c>
      <c r="K37" s="128" t="n">
        <v>105.10100501</v>
      </c>
      <c r="L37" s="128" t="n">
        <v>106.1520150601</v>
      </c>
      <c r="M37" s="128" t="n">
        <v>107.213535210701</v>
      </c>
      <c r="N37" s="128" t="n">
        <v>108.285670562808</v>
      </c>
      <c r="O37" s="128" t="n">
        <v>109.3685272684361</v>
      </c>
      <c r="P37" s="128" t="n">
        <v>110.4622125411205</v>
      </c>
      <c r="Q37" s="128" t="n">
        <v>111.5668346665317</v>
      </c>
      <c r="R37" s="128" t="n">
        <v>112.682503013197</v>
      </c>
      <c r="S37" s="128" t="n">
        <v>113.8093280433289</v>
      </c>
      <c r="T37" s="128" t="n">
        <v>114.9474213237622</v>
      </c>
    </row>
    <row r="38" ht="14.1" customFormat="1" customHeight="1" s="107">
      <c r="C38" s="107" t="inlineStr">
        <is>
          <t>Widget B</t>
        </is>
      </c>
      <c r="D38" s="108" t="inlineStr">
        <is>
          <t>units ms</t>
        </is>
      </c>
      <c r="E38" s="107" t="n"/>
      <c r="F38" s="121" t="n">
        <v>50</v>
      </c>
      <c r="G38" s="128" t="n">
        <v>50.5</v>
      </c>
      <c r="H38" s="128" t="n">
        <v>51.005</v>
      </c>
      <c r="I38" s="128" t="n">
        <v>51.51505</v>
      </c>
      <c r="J38" s="128" t="n">
        <v>52.0302005</v>
      </c>
      <c r="K38" s="128" t="n">
        <v>52.550502505</v>
      </c>
      <c r="L38" s="128" t="n">
        <v>53.07600753005</v>
      </c>
      <c r="M38" s="128" t="n">
        <v>53.6067676053505</v>
      </c>
      <c r="N38" s="128" t="n">
        <v>54.142835281404</v>
      </c>
      <c r="O38" s="128" t="n">
        <v>54.68426363421804</v>
      </c>
      <c r="P38" s="128" t="n">
        <v>55.23110627056023</v>
      </c>
      <c r="Q38" s="128" t="n">
        <v>55.78341733326583</v>
      </c>
      <c r="R38" s="128" t="n">
        <v>56.34125150659849</v>
      </c>
      <c r="S38" s="128" t="n">
        <v>56.90466402166447</v>
      </c>
      <c r="T38" s="128" t="n">
        <v>57.47371066188112</v>
      </c>
    </row>
    <row r="39" ht="14.1" customFormat="1" customHeight="1" s="107">
      <c r="C39" s="107" t="inlineStr">
        <is>
          <t>Widget C</t>
        </is>
      </c>
      <c r="D39" s="108" t="inlineStr">
        <is>
          <t>units ms</t>
        </is>
      </c>
      <c r="E39" s="107" t="n"/>
      <c r="F39" s="121" t="n">
        <v>25</v>
      </c>
      <c r="G39" s="128" t="n">
        <v>25.25</v>
      </c>
      <c r="H39" s="128" t="n">
        <v>25.5025</v>
      </c>
      <c r="I39" s="128" t="n">
        <v>25.757525</v>
      </c>
      <c r="J39" s="128" t="n">
        <v>26.01510025</v>
      </c>
      <c r="K39" s="128" t="n">
        <v>26.2752512525</v>
      </c>
      <c r="L39" s="128" t="n">
        <v>26.538003765025</v>
      </c>
      <c r="M39" s="128" t="n">
        <v>26.80338380267525</v>
      </c>
      <c r="N39" s="128" t="n">
        <v>27.071417640702</v>
      </c>
      <c r="O39" s="128" t="n">
        <v>27.34213181710902</v>
      </c>
      <c r="P39" s="128" t="n">
        <v>27.61555313528011</v>
      </c>
      <c r="Q39" s="128" t="n">
        <v>27.89170866663292</v>
      </c>
      <c r="R39" s="128" t="n">
        <v>28.17062575329924</v>
      </c>
      <c r="S39" s="128" t="n">
        <v>28.45233201083224</v>
      </c>
      <c r="T39" s="128" t="n">
        <v>28.73685533094056</v>
      </c>
    </row>
    <row r="40" ht="14.1" customFormat="1" customHeight="1" s="107">
      <c r="C40" s="107" t="inlineStr">
        <is>
          <t>Widget D</t>
        </is>
      </c>
      <c r="D40" s="108" t="inlineStr">
        <is>
          <t>units ms</t>
        </is>
      </c>
      <c r="E40" s="107" t="n"/>
      <c r="F40" s="121" t="n">
        <v>60</v>
      </c>
      <c r="G40" s="128" t="n">
        <v>60.6</v>
      </c>
      <c r="H40" s="128" t="n">
        <v>61.206</v>
      </c>
      <c r="I40" s="128" t="n">
        <v>61.81806</v>
      </c>
      <c r="J40" s="128" t="n">
        <v>62.4362406</v>
      </c>
      <c r="K40" s="128" t="n">
        <v>63.06060300600001</v>
      </c>
      <c r="L40" s="128" t="n">
        <v>63.69120903606001</v>
      </c>
      <c r="M40" s="128" t="n">
        <v>64.32812112642061</v>
      </c>
      <c r="N40" s="128" t="n">
        <v>64.97140233768482</v>
      </c>
      <c r="O40" s="128" t="n">
        <v>65.62111636106167</v>
      </c>
      <c r="P40" s="128" t="n">
        <v>66.27732752467229</v>
      </c>
      <c r="Q40" s="128" t="n">
        <v>66.94010079991901</v>
      </c>
      <c r="R40" s="128" t="n">
        <v>67.60950180791819</v>
      </c>
      <c r="S40" s="128" t="n">
        <v>68.28559682599737</v>
      </c>
      <c r="T40" s="128" t="n">
        <v>68.96845279425735</v>
      </c>
    </row>
    <row r="41" ht="14.1" customFormat="1" customHeight="1" s="107">
      <c r="C41" s="107" t="inlineStr">
        <is>
          <t>Widget E</t>
        </is>
      </c>
      <c r="D41" s="108" t="inlineStr">
        <is>
          <t>units ms</t>
        </is>
      </c>
      <c r="E41" s="107" t="n"/>
      <c r="F41" s="121" t="n">
        <v>200</v>
      </c>
      <c r="G41" s="128" t="n">
        <v>202</v>
      </c>
      <c r="H41" s="128" t="n">
        <v>204.02</v>
      </c>
      <c r="I41" s="128" t="n">
        <v>206.0602</v>
      </c>
      <c r="J41" s="128" t="n">
        <v>208.120802</v>
      </c>
      <c r="K41" s="128" t="n">
        <v>210.20201002</v>
      </c>
      <c r="L41" s="128" t="n">
        <v>212.3040301202</v>
      </c>
      <c r="M41" s="128" t="n">
        <v>214.427070421402</v>
      </c>
      <c r="N41" s="128" t="n">
        <v>216.571341125616</v>
      </c>
      <c r="O41" s="128" t="n">
        <v>218.7370545368722</v>
      </c>
      <c r="P41" s="128" t="n">
        <v>220.9244250822409</v>
      </c>
      <c r="Q41" s="128" t="n">
        <v>223.1336693330633</v>
      </c>
      <c r="R41" s="128" t="n">
        <v>225.365006026394</v>
      </c>
      <c r="S41" s="128" t="n">
        <v>227.6186560866579</v>
      </c>
      <c r="T41" s="128" t="n">
        <v>229.8948426475245</v>
      </c>
    </row>
    <row r="42" ht="14.1" customFormat="1" customHeight="1" s="107">
      <c r="C42" s="107" t="inlineStr">
        <is>
          <t>Widget F</t>
        </is>
      </c>
      <c r="D42" s="108" t="inlineStr">
        <is>
          <t>units ms</t>
        </is>
      </c>
      <c r="E42" s="107" t="n"/>
      <c r="F42" s="121" t="n">
        <v>30</v>
      </c>
      <c r="G42" s="128" t="n">
        <v>30.3</v>
      </c>
      <c r="H42" s="128" t="n">
        <v>30.603</v>
      </c>
      <c r="I42" s="128" t="n">
        <v>30.90903</v>
      </c>
      <c r="J42" s="128" t="n">
        <v>31.2181203</v>
      </c>
      <c r="K42" s="128" t="n">
        <v>31.530301503</v>
      </c>
      <c r="L42" s="128" t="n">
        <v>31.84560451803</v>
      </c>
      <c r="M42" s="128" t="n">
        <v>32.16406056321031</v>
      </c>
      <c r="N42" s="128" t="n">
        <v>32.48570116884241</v>
      </c>
      <c r="O42" s="128" t="n">
        <v>32.81055818053083</v>
      </c>
      <c r="P42" s="128" t="n">
        <v>33.13866376233614</v>
      </c>
      <c r="Q42" s="128" t="n">
        <v>33.4700503999595</v>
      </c>
      <c r="R42" s="128" t="n">
        <v>33.8047509039591</v>
      </c>
      <c r="S42" s="128" t="n">
        <v>34.14279841299869</v>
      </c>
      <c r="T42" s="128" t="n">
        <v>34.48422639712867</v>
      </c>
    </row>
    <row r="43" ht="14.1" customFormat="1" customHeight="1" s="107">
      <c r="C43" s="107" t="inlineStr">
        <is>
          <t>Widget G</t>
        </is>
      </c>
      <c r="D43" s="108" t="inlineStr">
        <is>
          <t>units ms</t>
        </is>
      </c>
      <c r="E43" s="107" t="n"/>
      <c r="F43" s="121" t="n">
        <v>75</v>
      </c>
      <c r="G43" s="128" t="n">
        <v>75.75</v>
      </c>
      <c r="H43" s="128" t="n">
        <v>76.50750000000001</v>
      </c>
      <c r="I43" s="128" t="n">
        <v>77.272575</v>
      </c>
      <c r="J43" s="128" t="n">
        <v>78.04530075000001</v>
      </c>
      <c r="K43" s="128" t="n">
        <v>78.82575375750001</v>
      </c>
      <c r="L43" s="128" t="n">
        <v>79.61401129507502</v>
      </c>
      <c r="M43" s="128" t="n">
        <v>80.41015140802577</v>
      </c>
      <c r="N43" s="128" t="n">
        <v>81.21425292210603</v>
      </c>
      <c r="O43" s="128" t="n">
        <v>82.02639545132709</v>
      </c>
      <c r="P43" s="128" t="n">
        <v>82.84665940584036</v>
      </c>
      <c r="Q43" s="128" t="n">
        <v>83.67512599989875</v>
      </c>
      <c r="R43" s="128" t="n">
        <v>84.51187725989774</v>
      </c>
      <c r="S43" s="128" t="n">
        <v>85.35699603249672</v>
      </c>
      <c r="T43" s="128" t="n">
        <v>86.21056599282169</v>
      </c>
    </row>
    <row r="44" ht="14.1" customFormat="1" customHeight="1" s="107">
      <c r="C44" s="107" t="inlineStr">
        <is>
          <t>Widget H</t>
        </is>
      </c>
      <c r="D44" s="108" t="inlineStr">
        <is>
          <t>units ms</t>
        </is>
      </c>
      <c r="E44" s="107" t="n"/>
      <c r="F44" s="121" t="n">
        <v>40</v>
      </c>
      <c r="G44" s="128" t="n">
        <v>40.4</v>
      </c>
      <c r="H44" s="128" t="n">
        <v>40.804</v>
      </c>
      <c r="I44" s="128" t="n">
        <v>41.21204</v>
      </c>
      <c r="J44" s="128" t="n">
        <v>41.6241604</v>
      </c>
      <c r="K44" s="128" t="n">
        <v>42.040402004</v>
      </c>
      <c r="L44" s="128" t="n">
        <v>42.46080602404</v>
      </c>
      <c r="M44" s="128" t="n">
        <v>42.88541408428041</v>
      </c>
      <c r="N44" s="128" t="n">
        <v>43.31426822512321</v>
      </c>
      <c r="O44" s="128" t="n">
        <v>43.74741090737444</v>
      </c>
      <c r="P44" s="128" t="n">
        <v>44.18488501644818</v>
      </c>
      <c r="Q44" s="128" t="n">
        <v>44.62673386661267</v>
      </c>
      <c r="R44" s="128" t="n">
        <v>45.07300120527879</v>
      </c>
      <c r="S44" s="128" t="n">
        <v>45.52373121733158</v>
      </c>
      <c r="T44" s="128" t="n">
        <v>45.9789685295049</v>
      </c>
    </row>
    <row r="45" ht="14.1" customFormat="1" customHeight="1" s="107">
      <c r="C45" s="107" t="n"/>
      <c r="D45" s="108" t="n"/>
      <c r="E45" s="107" t="n"/>
    </row>
    <row r="46" ht="14.1" customFormat="1" customHeight="1" s="112">
      <c r="A46" s="110" t="n"/>
      <c r="B46" s="110" t="inlineStr">
        <is>
          <t>Revenue Pricing Assumptions</t>
        </is>
      </c>
      <c r="C46" s="110" t="n"/>
      <c r="D46" s="120" t="n"/>
      <c r="E46" s="129" t="n"/>
      <c r="F46" s="127" t="n"/>
      <c r="G46" s="127" t="n"/>
      <c r="H46" s="127" t="n"/>
      <c r="I46" s="127" t="n"/>
      <c r="J46" s="127" t="n"/>
      <c r="K46" s="127" t="n"/>
      <c r="L46" s="127" t="n"/>
      <c r="M46" s="127" t="n"/>
      <c r="N46" s="127" t="n"/>
      <c r="O46" s="127" t="n"/>
      <c r="P46" s="127" t="n"/>
      <c r="Q46" s="127" t="n"/>
      <c r="R46" s="127" t="n"/>
      <c r="S46" s="127" t="n"/>
      <c r="T46" s="127" t="n"/>
    </row>
    <row r="47" ht="14.1" customFormat="1" customHeight="1" s="112">
      <c r="A47" s="110" t="n"/>
      <c r="B47" s="110" t="n"/>
      <c r="C47" s="110" t="inlineStr">
        <is>
          <t>Widget categories</t>
        </is>
      </c>
      <c r="D47" s="120" t="inlineStr">
        <is>
          <t>Category</t>
        </is>
      </c>
      <c r="E47" s="129" t="n"/>
      <c r="F47" s="127" t="n"/>
      <c r="G47" s="127" t="n"/>
      <c r="H47" s="127" t="n"/>
      <c r="I47" s="127" t="n"/>
      <c r="J47" s="127" t="n"/>
      <c r="K47" s="127" t="n"/>
      <c r="L47" s="127" t="n"/>
      <c r="M47" s="127" t="n"/>
      <c r="N47" s="127" t="n"/>
      <c r="O47" s="127" t="n"/>
      <c r="P47" s="127" t="n"/>
      <c r="Q47" s="127" t="n"/>
      <c r="R47" s="127" t="n"/>
      <c r="S47" s="127" t="n"/>
      <c r="T47" s="127" t="n"/>
    </row>
    <row r="48" ht="14.1" customFormat="1" customHeight="1" s="117">
      <c r="A48" s="110" t="n"/>
      <c r="B48" s="110" t="n"/>
      <c r="C48" s="107">
        <f>C37</f>
        <v/>
      </c>
      <c r="D48" s="121" t="inlineStr">
        <is>
          <t>Low value</t>
        </is>
      </c>
      <c r="F48" s="127" t="n"/>
      <c r="G48" s="127" t="n"/>
      <c r="H48" s="127" t="n"/>
      <c r="I48" s="127" t="n"/>
      <c r="J48" s="127" t="n"/>
      <c r="K48" s="127" t="n"/>
      <c r="L48" s="127" t="n"/>
      <c r="M48" s="127" t="n"/>
      <c r="N48" s="127" t="n"/>
      <c r="O48" s="127" t="n"/>
      <c r="P48" s="127" t="n"/>
      <c r="Q48" s="127" t="n"/>
      <c r="R48" s="127" t="n"/>
      <c r="S48" s="127" t="n"/>
      <c r="T48" s="127" t="n"/>
    </row>
    <row r="49" ht="14.1" customFormat="1" customHeight="1" s="117">
      <c r="A49" s="110" t="n"/>
      <c r="B49" s="110" t="n"/>
      <c r="C49" s="107">
        <f>C38</f>
        <v/>
      </c>
      <c r="D49" s="121" t="inlineStr">
        <is>
          <t>Mid value</t>
        </is>
      </c>
      <c r="F49" s="127" t="n"/>
      <c r="G49" s="127" t="n"/>
      <c r="H49" s="127" t="n"/>
      <c r="I49" s="127" t="n"/>
      <c r="J49" s="127" t="n"/>
      <c r="K49" s="127" t="n"/>
      <c r="L49" s="127" t="n"/>
      <c r="M49" s="127" t="n"/>
      <c r="N49" s="127" t="n"/>
      <c r="O49" s="127" t="n"/>
      <c r="P49" s="127" t="n"/>
      <c r="Q49" s="127" t="n"/>
      <c r="R49" s="127" t="n"/>
      <c r="S49" s="127" t="n"/>
      <c r="T49" s="127" t="n"/>
    </row>
    <row r="50" ht="14.1" customFormat="1" customHeight="1" s="117">
      <c r="A50" s="110" t="n"/>
      <c r="B50" s="110" t="n"/>
      <c r="C50" s="107">
        <f>C39</f>
        <v/>
      </c>
      <c r="D50" s="121" t="inlineStr">
        <is>
          <t>High value</t>
        </is>
      </c>
      <c r="F50" s="127" t="n"/>
      <c r="G50" s="127" t="n"/>
      <c r="H50" s="127" t="n"/>
      <c r="I50" s="127" t="n"/>
      <c r="J50" s="127" t="n"/>
      <c r="K50" s="127" t="n"/>
      <c r="L50" s="127" t="n"/>
      <c r="M50" s="127" t="n"/>
      <c r="N50" s="127" t="n"/>
      <c r="O50" s="127" t="n"/>
      <c r="P50" s="127" t="n"/>
      <c r="Q50" s="127" t="n"/>
      <c r="R50" s="127" t="n"/>
      <c r="S50" s="127" t="n"/>
      <c r="T50" s="127" t="n"/>
    </row>
    <row r="51" ht="14.1" customFormat="1" customHeight="1" s="117">
      <c r="A51" s="110" t="n"/>
      <c r="B51" s="110" t="n"/>
      <c r="C51" s="107">
        <f>C40</f>
        <v/>
      </c>
      <c r="D51" s="121" t="inlineStr">
        <is>
          <t>Mid value</t>
        </is>
      </c>
      <c r="F51" s="127" t="n"/>
      <c r="G51" s="127" t="n"/>
      <c r="H51" s="127" t="n"/>
      <c r="I51" s="127" t="n"/>
      <c r="J51" s="127" t="n"/>
      <c r="K51" s="127" t="n"/>
      <c r="L51" s="127" t="n"/>
      <c r="M51" s="127" t="n"/>
      <c r="N51" s="127" t="n"/>
      <c r="O51" s="127" t="n"/>
      <c r="P51" s="127" t="n"/>
      <c r="Q51" s="127" t="n"/>
      <c r="R51" s="127" t="n"/>
      <c r="S51" s="127" t="n"/>
      <c r="T51" s="127" t="n"/>
    </row>
    <row r="52" ht="14.1" customFormat="1" customHeight="1" s="117">
      <c r="A52" s="110" t="n"/>
      <c r="B52" s="110" t="n"/>
      <c r="C52" s="107">
        <f>C41</f>
        <v/>
      </c>
      <c r="D52" s="121" t="inlineStr">
        <is>
          <t>Low value</t>
        </is>
      </c>
      <c r="F52" s="127" t="n"/>
      <c r="G52" s="127" t="n"/>
      <c r="H52" s="127" t="n"/>
      <c r="I52" s="127" t="n"/>
      <c r="J52" s="127" t="n"/>
      <c r="K52" s="127" t="n"/>
      <c r="L52" s="127" t="n"/>
      <c r="M52" s="127" t="n"/>
      <c r="N52" s="127" t="n"/>
      <c r="O52" s="127" t="n"/>
      <c r="P52" s="127" t="n"/>
      <c r="Q52" s="127" t="n"/>
      <c r="R52" s="127" t="n"/>
      <c r="S52" s="127" t="n"/>
      <c r="T52" s="127" t="n"/>
    </row>
    <row r="53" ht="14.1" customFormat="1" customHeight="1" s="117">
      <c r="A53" s="110" t="n"/>
      <c r="B53" s="110" t="n"/>
      <c r="C53" s="107">
        <f>C42</f>
        <v/>
      </c>
      <c r="D53" s="121" t="inlineStr">
        <is>
          <t>High value</t>
        </is>
      </c>
      <c r="F53" s="127" t="n"/>
      <c r="G53" s="127" t="n"/>
      <c r="H53" s="127" t="n"/>
      <c r="I53" s="127" t="n"/>
      <c r="J53" s="127" t="n"/>
      <c r="K53" s="127" t="n"/>
      <c r="L53" s="127" t="n"/>
      <c r="M53" s="127" t="n"/>
      <c r="N53" s="127" t="n"/>
      <c r="O53" s="127" t="n"/>
      <c r="P53" s="127" t="n"/>
      <c r="Q53" s="127" t="n"/>
      <c r="R53" s="127" t="n"/>
      <c r="S53" s="127" t="n"/>
      <c r="T53" s="127" t="n"/>
    </row>
    <row r="54" ht="14.1" customFormat="1" customHeight="1" s="117">
      <c r="A54" s="110" t="n"/>
      <c r="B54" s="110" t="n"/>
      <c r="C54" s="107">
        <f>C43</f>
        <v/>
      </c>
      <c r="D54" s="121" t="inlineStr">
        <is>
          <t>Mid value</t>
        </is>
      </c>
      <c r="F54" s="127" t="n"/>
      <c r="G54" s="127" t="n"/>
      <c r="H54" s="127" t="n"/>
      <c r="I54" s="127" t="n"/>
      <c r="J54" s="127" t="n"/>
      <c r="K54" s="127" t="n"/>
      <c r="L54" s="127" t="n"/>
      <c r="M54" s="127" t="n"/>
      <c r="N54" s="127" t="n"/>
      <c r="O54" s="127" t="n"/>
      <c r="P54" s="127" t="n"/>
      <c r="Q54" s="127" t="n"/>
      <c r="R54" s="127" t="n"/>
      <c r="S54" s="127" t="n"/>
      <c r="T54" s="127" t="n"/>
    </row>
    <row r="55" ht="14.1" customFormat="1" customHeight="1" s="117">
      <c r="A55" s="110" t="n"/>
      <c r="B55" s="110" t="n"/>
      <c r="C55" s="107">
        <f>C44</f>
        <v/>
      </c>
      <c r="D55" s="121" t="inlineStr">
        <is>
          <t>Mid value</t>
        </is>
      </c>
      <c r="F55" s="127" t="n"/>
      <c r="G55" s="127" t="n"/>
      <c r="H55" s="127" t="n"/>
      <c r="I55" s="127" t="n"/>
      <c r="J55" s="127" t="n"/>
      <c r="K55" s="127" t="n"/>
      <c r="L55" s="127" t="n"/>
      <c r="M55" s="127" t="n"/>
      <c r="N55" s="127" t="n"/>
      <c r="O55" s="127" t="n"/>
      <c r="P55" s="127" t="n"/>
      <c r="Q55" s="127" t="n"/>
      <c r="R55" s="127" t="n"/>
      <c r="S55" s="127" t="n"/>
      <c r="T55" s="127" t="n"/>
    </row>
    <row r="56" ht="14.1" customFormat="1" customHeight="1" s="117">
      <c r="A56" s="110" t="n"/>
      <c r="B56" s="110" t="n"/>
      <c r="C56" s="110" t="n"/>
      <c r="D56" s="120" t="n"/>
      <c r="E56" s="129" t="n"/>
      <c r="F56" s="127" t="n"/>
      <c r="G56" s="127" t="n"/>
      <c r="H56" s="127" t="n"/>
      <c r="I56" s="127" t="n"/>
      <c r="J56" s="127" t="n"/>
      <c r="K56" s="127" t="n"/>
      <c r="L56" s="127" t="n"/>
      <c r="M56" s="127" t="n"/>
      <c r="N56" s="127" t="n"/>
      <c r="O56" s="127" t="n"/>
      <c r="P56" s="127" t="n"/>
      <c r="Q56" s="127" t="n"/>
      <c r="R56" s="127" t="n"/>
      <c r="S56" s="127" t="n"/>
      <c r="T56" s="127" t="n"/>
    </row>
    <row r="57" ht="14.1" customFormat="1" customHeight="1" s="107">
      <c r="C57" s="107" t="inlineStr">
        <is>
          <t>Pricing scenario used</t>
        </is>
      </c>
      <c r="D57" s="108" t="n"/>
      <c r="E57" s="121" t="inlineStr">
        <is>
          <t>Base</t>
        </is>
      </c>
    </row>
    <row r="58" ht="14.1" customHeight="1" s="109">
      <c r="C58" s="107" t="n"/>
    </row>
    <row r="59" ht="14.1" customFormat="1" customHeight="1" s="117">
      <c r="A59" s="110" t="n"/>
      <c r="B59" s="110" t="n"/>
      <c r="C59" s="110" t="n">
        <v>1000</v>
      </c>
      <c r="D59" s="120" t="n"/>
      <c r="E59" s="129" t="n"/>
      <c r="F59" s="127" t="n"/>
      <c r="G59" s="127" t="n"/>
      <c r="H59" s="127" t="n"/>
      <c r="I59" s="127" t="n"/>
      <c r="J59" s="127" t="n"/>
      <c r="K59" s="127" t="n"/>
      <c r="L59" s="127" t="n"/>
      <c r="M59" s="127" t="n"/>
      <c r="N59" s="127" t="n"/>
      <c r="O59" s="127" t="n"/>
      <c r="P59" s="127" t="n"/>
      <c r="Q59" s="127" t="n"/>
      <c r="R59" s="127" t="n"/>
      <c r="S59" s="127" t="n"/>
      <c r="T59" s="127" t="n"/>
    </row>
    <row r="60" ht="14.1" customFormat="1" customHeight="1" s="117">
      <c r="A60" s="110" t="n"/>
      <c r="B60" s="110" t="n"/>
      <c r="C60" s="107" t="n">
        <v>2000</v>
      </c>
      <c r="D60" s="108" t="inlineStr">
        <is>
          <t>$ / unit</t>
        </is>
      </c>
      <c r="E60" s="129" t="n"/>
      <c r="F60" s="121" t="n">
        <v>150</v>
      </c>
      <c r="G60" s="121" t="n">
        <v>156</v>
      </c>
      <c r="H60" s="121" t="n">
        <v>162.24</v>
      </c>
      <c r="I60" s="121" t="n">
        <v>167.1072</v>
      </c>
      <c r="J60" s="121" t="n">
        <v>172.120416</v>
      </c>
      <c r="K60" s="121" t="n">
        <v>177.28402848</v>
      </c>
      <c r="L60" s="121" t="n">
        <v>182.6025493344</v>
      </c>
      <c r="M60" s="121" t="n">
        <v>188.080625814432</v>
      </c>
      <c r="N60" s="121" t="n">
        <v>193.723044588865</v>
      </c>
      <c r="O60" s="121" t="n">
        <v>199.5347359265309</v>
      </c>
      <c r="P60" s="121" t="n">
        <v>205.5207780043269</v>
      </c>
      <c r="Q60" s="121" t="n">
        <v>211.6864013444567</v>
      </c>
      <c r="R60" s="121" t="n">
        <v>218.0369933847904</v>
      </c>
      <c r="S60" s="121" t="n">
        <v>224.5781031863341</v>
      </c>
      <c r="T60" s="121" t="n">
        <v>231.3154462819241</v>
      </c>
    </row>
    <row r="61" ht="14.1" customFormat="1" customHeight="1" s="117">
      <c r="A61" s="110" t="n"/>
      <c r="B61" s="110" t="n"/>
      <c r="C61" s="107" t="n">
        <v>3000</v>
      </c>
      <c r="D61" s="108" t="inlineStr">
        <is>
          <t>$ / unit</t>
        </is>
      </c>
      <c r="E61" s="129" t="n"/>
      <c r="F61" s="121" t="n">
        <v>110</v>
      </c>
      <c r="G61" s="121" t="n">
        <v>114.4</v>
      </c>
      <c r="H61" s="121" t="n">
        <v>118.976</v>
      </c>
      <c r="I61" s="121" t="n">
        <v>122.54528</v>
      </c>
      <c r="J61" s="121" t="n">
        <v>126.2216384</v>
      </c>
      <c r="K61" s="121" t="n">
        <v>130.008287552</v>
      </c>
      <c r="L61" s="121" t="n">
        <v>133.90853617856</v>
      </c>
      <c r="M61" s="121" t="n">
        <v>137.9257922639168</v>
      </c>
      <c r="N61" s="121" t="n">
        <v>142.0635660318343</v>
      </c>
      <c r="O61" s="121" t="n">
        <v>146.3254730127894</v>
      </c>
      <c r="P61" s="121" t="n">
        <v>150.715237203173</v>
      </c>
      <c r="Q61" s="121" t="n">
        <v>155.2366943192683</v>
      </c>
      <c r="R61" s="121" t="n">
        <v>159.8937951488463</v>
      </c>
      <c r="S61" s="121" t="n">
        <v>164.6906090033117</v>
      </c>
      <c r="T61" s="121" t="n">
        <v>169.631327273411</v>
      </c>
    </row>
    <row r="62" ht="14.1" customFormat="1" customHeight="1" s="117">
      <c r="A62" s="110" t="n"/>
      <c r="B62" s="110" t="n"/>
      <c r="C62" s="107" t="n">
        <v>4000</v>
      </c>
      <c r="D62" s="108" t="inlineStr">
        <is>
          <t>$ / unit</t>
        </is>
      </c>
      <c r="E62" s="129" t="n"/>
      <c r="F62" s="121" t="n">
        <v>60</v>
      </c>
      <c r="G62" s="121" t="n">
        <v>62.40000000000001</v>
      </c>
      <c r="H62" s="121" t="n">
        <v>64.89600000000002</v>
      </c>
      <c r="I62" s="121" t="n">
        <v>66.84288000000002</v>
      </c>
      <c r="J62" s="121" t="n">
        <v>68.84816640000003</v>
      </c>
      <c r="K62" s="121" t="n">
        <v>70.91361139200002</v>
      </c>
      <c r="L62" s="121" t="n">
        <v>73.04101973376002</v>
      </c>
      <c r="M62" s="121" t="n">
        <v>75.23225032577282</v>
      </c>
      <c r="N62" s="121" t="n">
        <v>77.48921783554601</v>
      </c>
      <c r="O62" s="121" t="n">
        <v>79.8138943706124</v>
      </c>
      <c r="P62" s="121" t="n">
        <v>82.20831120173078</v>
      </c>
      <c r="Q62" s="121" t="n">
        <v>84.67456053778271</v>
      </c>
      <c r="R62" s="121" t="n">
        <v>87.2147973539162</v>
      </c>
      <c r="S62" s="121" t="n">
        <v>89.83124127453368</v>
      </c>
      <c r="T62" s="121" t="n">
        <v>92.52617851276969</v>
      </c>
    </row>
    <row r="63" ht="14.1" customFormat="1" customHeight="1" s="117">
      <c r="A63" s="110" t="n"/>
      <c r="B63" s="110" t="n"/>
      <c r="C63" s="110" t="n"/>
      <c r="D63" s="120" t="n"/>
      <c r="E63" s="129" t="n"/>
      <c r="F63" s="127" t="n"/>
      <c r="G63" s="127" t="n"/>
      <c r="H63" s="127" t="n"/>
      <c r="I63" s="127" t="n"/>
      <c r="J63" s="127" t="n"/>
      <c r="K63" s="127" t="n"/>
      <c r="L63" s="127" t="n"/>
      <c r="M63" s="127" t="n"/>
      <c r="N63" s="127" t="n"/>
      <c r="O63" s="127" t="n"/>
      <c r="P63" s="127" t="n"/>
      <c r="Q63" s="127" t="n"/>
      <c r="R63" s="127" t="n"/>
      <c r="S63" s="127" t="n"/>
      <c r="T63" s="127" t="n"/>
    </row>
    <row r="64" ht="14.1" customFormat="1" customHeight="1" s="117">
      <c r="A64" s="110" t="n"/>
      <c r="B64" s="110" t="n"/>
      <c r="C64" s="110" t="inlineStr">
        <is>
          <t>Pricing (nominal) - Growth Scenario</t>
        </is>
      </c>
      <c r="D64" s="120" t="n"/>
      <c r="E64" s="129" t="n"/>
      <c r="F64" s="127" t="n"/>
      <c r="G64" s="127" t="n"/>
      <c r="H64" s="127" t="n"/>
      <c r="I64" s="127" t="n"/>
      <c r="J64" s="127" t="n"/>
      <c r="K64" s="127" t="n"/>
      <c r="L64" s="127" t="n"/>
      <c r="M64" s="127" t="n"/>
      <c r="N64" s="127" t="n"/>
      <c r="O64" s="127" t="n"/>
      <c r="P64" s="127" t="n"/>
      <c r="Q64" s="127" t="n"/>
      <c r="R64" s="127" t="n"/>
      <c r="S64" s="127" t="n"/>
      <c r="T64" s="127" t="n"/>
    </row>
    <row r="65" ht="14.1" customFormat="1" customHeight="1" s="117">
      <c r="A65" s="110" t="n"/>
      <c r="B65" s="110" t="n"/>
      <c r="C65" s="107">
        <f>C60</f>
        <v/>
      </c>
      <c r="D65" s="108">
        <f>D60</f>
        <v/>
      </c>
      <c r="E65" s="129" t="n"/>
      <c r="F65" s="121" t="n">
        <v>180</v>
      </c>
      <c r="G65" s="121" t="n">
        <v>187.2</v>
      </c>
      <c r="H65" s="121" t="n">
        <v>194.688</v>
      </c>
      <c r="I65" s="121" t="n">
        <v>200.52864</v>
      </c>
      <c r="J65" s="121" t="n">
        <v>206.5444992</v>
      </c>
      <c r="K65" s="121" t="n">
        <v>212.740834176</v>
      </c>
      <c r="L65" s="121" t="n">
        <v>219.12305920128</v>
      </c>
      <c r="M65" s="121" t="n">
        <v>225.6967509773184</v>
      </c>
      <c r="N65" s="121" t="n">
        <v>232.467653506638</v>
      </c>
      <c r="O65" s="121" t="n">
        <v>239.4416831118371</v>
      </c>
      <c r="P65" s="121" t="n">
        <v>246.6249336051923</v>
      </c>
      <c r="Q65" s="121" t="n">
        <v>254.023681613348</v>
      </c>
      <c r="R65" s="121" t="n">
        <v>261.6443920617485</v>
      </c>
      <c r="S65" s="121" t="n">
        <v>269.4937238236009</v>
      </c>
      <c r="T65" s="121" t="n">
        <v>277.578535538309</v>
      </c>
    </row>
    <row r="66" ht="14.1" customFormat="1" customHeight="1" s="117">
      <c r="A66" s="110" t="n"/>
      <c r="B66" s="110" t="n"/>
      <c r="C66" s="107">
        <f>C61</f>
        <v/>
      </c>
      <c r="D66" s="108">
        <f>D61</f>
        <v/>
      </c>
      <c r="E66" s="129" t="n"/>
      <c r="F66" s="121" t="n">
        <v>140</v>
      </c>
      <c r="G66" s="121" t="n">
        <v>145.6</v>
      </c>
      <c r="H66" s="121" t="n">
        <v>151.424</v>
      </c>
      <c r="I66" s="121" t="n">
        <v>155.96672</v>
      </c>
      <c r="J66" s="121" t="n">
        <v>160.6457216</v>
      </c>
      <c r="K66" s="121" t="n">
        <v>165.465093248</v>
      </c>
      <c r="L66" s="121" t="n">
        <v>170.42904604544</v>
      </c>
      <c r="M66" s="121" t="n">
        <v>175.5419174268032</v>
      </c>
      <c r="N66" s="121" t="n">
        <v>180.8081749496073</v>
      </c>
      <c r="O66" s="121" t="n">
        <v>186.2324201980956</v>
      </c>
      <c r="P66" s="121" t="n">
        <v>191.8193928040384</v>
      </c>
      <c r="Q66" s="121" t="n">
        <v>197.5739745881596</v>
      </c>
      <c r="R66" s="121" t="n">
        <v>203.5011938258044</v>
      </c>
      <c r="S66" s="121" t="n">
        <v>209.6062296405785</v>
      </c>
      <c r="T66" s="121" t="n">
        <v>215.8944165297959</v>
      </c>
    </row>
    <row r="67" ht="14.1" customFormat="1" customHeight="1" s="117">
      <c r="A67" s="110" t="n"/>
      <c r="B67" s="110" t="n"/>
      <c r="C67" s="107">
        <f>C62</f>
        <v/>
      </c>
      <c r="D67" s="108">
        <f>D62</f>
        <v/>
      </c>
      <c r="E67" s="129" t="n"/>
      <c r="F67" s="121" t="n">
        <v>90</v>
      </c>
      <c r="G67" s="121" t="n">
        <v>93.60000000000001</v>
      </c>
      <c r="H67" s="121" t="n">
        <v>97.34400000000001</v>
      </c>
      <c r="I67" s="121" t="n">
        <v>100.26432</v>
      </c>
      <c r="J67" s="121" t="n">
        <v>103.2722496</v>
      </c>
      <c r="K67" s="121" t="n">
        <v>106.370417088</v>
      </c>
      <c r="L67" s="121" t="n">
        <v>109.56152960064</v>
      </c>
      <c r="M67" s="121" t="n">
        <v>112.8483754886592</v>
      </c>
      <c r="N67" s="121" t="n">
        <v>116.233826753319</v>
      </c>
      <c r="O67" s="121" t="n">
        <v>119.7208415559186</v>
      </c>
      <c r="P67" s="121" t="n">
        <v>123.3124668025961</v>
      </c>
      <c r="Q67" s="121" t="n">
        <v>127.011840806674</v>
      </c>
      <c r="R67" s="121" t="n">
        <v>130.8221960308742</v>
      </c>
      <c r="S67" s="121" t="n">
        <v>134.7468619118005</v>
      </c>
      <c r="T67" s="121" t="n">
        <v>138.7892677691545</v>
      </c>
    </row>
    <row r="68" ht="14.1" customFormat="1" customHeight="1" s="117">
      <c r="A68" s="110" t="n"/>
      <c r="B68" s="110" t="n"/>
      <c r="C68" s="110" t="n"/>
      <c r="D68" s="120" t="n"/>
      <c r="E68" s="129" t="n"/>
      <c r="F68" s="127" t="n"/>
      <c r="G68" s="127" t="n"/>
      <c r="H68" s="127" t="n"/>
      <c r="I68" s="127" t="n"/>
      <c r="J68" s="127" t="n"/>
      <c r="K68" s="127" t="n"/>
      <c r="L68" s="127" t="n"/>
      <c r="M68" s="127" t="n"/>
      <c r="N68" s="127" t="n"/>
      <c r="O68" s="127" t="n"/>
      <c r="P68" s="127" t="n"/>
      <c r="Q68" s="127" t="n"/>
      <c r="R68" s="127" t="n"/>
      <c r="S68" s="127" t="n"/>
      <c r="T68" s="127" t="n"/>
    </row>
    <row r="69" ht="14.1" customFormat="1" customHeight="1" s="112">
      <c r="A69" s="110" t="n"/>
      <c r="B69" s="110" t="inlineStr">
        <is>
          <t>Cost Of Sales (%)</t>
        </is>
      </c>
      <c r="C69" s="110" t="n"/>
      <c r="D69" s="120" t="n"/>
      <c r="E69" s="110" t="n"/>
      <c r="F69" s="127" t="n"/>
      <c r="G69" s="127" t="n"/>
      <c r="H69" s="127" t="n"/>
      <c r="I69" s="127" t="n"/>
      <c r="J69" s="127" t="n"/>
      <c r="K69" s="127" t="n"/>
      <c r="L69" s="127" t="n"/>
      <c r="M69" s="127" t="n"/>
      <c r="N69" s="127" t="n"/>
      <c r="O69" s="127" t="n"/>
      <c r="P69" s="127" t="n"/>
      <c r="Q69" s="127" t="n"/>
      <c r="R69" s="127" t="n"/>
      <c r="S69" s="127" t="n"/>
      <c r="T69" s="127" t="n"/>
    </row>
    <row r="70" ht="14.1" customFormat="1" customHeight="1" s="112">
      <c r="A70" s="110" t="n"/>
      <c r="B70" s="110" t="n"/>
      <c r="C70" s="107">
        <f>C60</f>
        <v/>
      </c>
      <c r="D70" s="108" t="inlineStr">
        <is>
          <t>%</t>
        </is>
      </c>
      <c r="E70" s="107" t="n"/>
      <c r="F70" s="125" t="n">
        <v>0.6</v>
      </c>
      <c r="G70" s="125" t="n">
        <v>0.6</v>
      </c>
      <c r="H70" s="125" t="n">
        <v>0.6</v>
      </c>
      <c r="I70" s="125" t="n">
        <v>0.6</v>
      </c>
      <c r="J70" s="125" t="n">
        <v>0.6</v>
      </c>
      <c r="K70" s="125" t="n">
        <v>0.6</v>
      </c>
      <c r="L70" s="125" t="n">
        <v>0.6</v>
      </c>
      <c r="M70" s="125" t="n">
        <v>0.6</v>
      </c>
      <c r="N70" s="125" t="n">
        <v>0.6</v>
      </c>
      <c r="O70" s="125" t="n">
        <v>0.6</v>
      </c>
      <c r="P70" s="125" t="n">
        <v>0.6</v>
      </c>
      <c r="Q70" s="125" t="n">
        <v>0.6</v>
      </c>
      <c r="R70" s="125" t="n">
        <v>0.6</v>
      </c>
      <c r="S70" s="125" t="n">
        <v>0.6</v>
      </c>
      <c r="T70" s="125" t="n">
        <v>0.6</v>
      </c>
    </row>
    <row r="71" ht="14.1" customFormat="1" customHeight="1" s="112">
      <c r="A71" s="110" t="n"/>
      <c r="B71" s="110" t="n"/>
      <c r="C71" s="107">
        <f>C61</f>
        <v/>
      </c>
      <c r="D71" s="108" t="inlineStr">
        <is>
          <t>%</t>
        </is>
      </c>
      <c r="E71" s="107" t="n"/>
      <c r="F71" s="125" t="n">
        <v>0.65</v>
      </c>
      <c r="G71" s="125" t="n">
        <v>0.65</v>
      </c>
      <c r="H71" s="125" t="n">
        <v>0.65</v>
      </c>
      <c r="I71" s="125" t="n">
        <v>0.65</v>
      </c>
      <c r="J71" s="125" t="n">
        <v>0.65</v>
      </c>
      <c r="K71" s="125" t="n">
        <v>0.65</v>
      </c>
      <c r="L71" s="125" t="n">
        <v>0.65</v>
      </c>
      <c r="M71" s="125" t="n">
        <v>0.65</v>
      </c>
      <c r="N71" s="125" t="n">
        <v>0.65</v>
      </c>
      <c r="O71" s="125" t="n">
        <v>0.65</v>
      </c>
      <c r="P71" s="125" t="n">
        <v>0.65</v>
      </c>
      <c r="Q71" s="125" t="n">
        <v>0.65</v>
      </c>
      <c r="R71" s="125" t="n">
        <v>0.65</v>
      </c>
      <c r="S71" s="125" t="n">
        <v>0.65</v>
      </c>
      <c r="T71" s="125" t="n">
        <v>0.65</v>
      </c>
    </row>
    <row r="72" ht="14.1" customFormat="1" customHeight="1" s="112">
      <c r="A72" s="110" t="n"/>
      <c r="B72" s="110" t="n"/>
      <c r="C72" s="107">
        <f>C62</f>
        <v/>
      </c>
      <c r="D72" s="108" t="inlineStr">
        <is>
          <t>%</t>
        </is>
      </c>
      <c r="E72" s="107" t="n"/>
      <c r="F72" s="125" t="n">
        <v>0.7</v>
      </c>
      <c r="G72" s="125" t="n">
        <v>0.7</v>
      </c>
      <c r="H72" s="125" t="n">
        <v>0.7</v>
      </c>
      <c r="I72" s="125" t="n">
        <v>0.7</v>
      </c>
      <c r="J72" s="125" t="n">
        <v>0.7</v>
      </c>
      <c r="K72" s="125" t="n">
        <v>0.7</v>
      </c>
      <c r="L72" s="125" t="n">
        <v>0.7</v>
      </c>
      <c r="M72" s="125" t="n">
        <v>0.7</v>
      </c>
      <c r="N72" s="125" t="n">
        <v>0.7</v>
      </c>
      <c r="O72" s="125" t="n">
        <v>0.7</v>
      </c>
      <c r="P72" s="125" t="n">
        <v>0.7</v>
      </c>
      <c r="Q72" s="125" t="n">
        <v>0.7</v>
      </c>
      <c r="R72" s="125" t="n">
        <v>0.7</v>
      </c>
      <c r="S72" s="125" t="n">
        <v>0.7</v>
      </c>
      <c r="T72" s="125" t="n">
        <v>0.7</v>
      </c>
    </row>
    <row r="73" ht="14.1" customFormat="1" customHeight="1" s="112">
      <c r="A73" s="110" t="n"/>
      <c r="B73" s="110" t="n"/>
      <c r="C73" s="110" t="n"/>
      <c r="D73" s="120" t="n"/>
      <c r="E73" s="110" t="n"/>
      <c r="F73" s="127" t="n"/>
      <c r="G73" s="127" t="n"/>
      <c r="H73" s="127" t="n"/>
      <c r="I73" s="127" t="n"/>
      <c r="J73" s="127" t="n"/>
      <c r="K73" s="127" t="n"/>
      <c r="L73" s="127" t="n"/>
      <c r="M73" s="127" t="n"/>
      <c r="N73" s="127" t="n"/>
      <c r="O73" s="127" t="n"/>
      <c r="P73" s="127" t="n"/>
      <c r="Q73" s="127" t="n"/>
      <c r="R73" s="127" t="n"/>
      <c r="S73" s="127" t="n"/>
      <c r="T73" s="127" t="n"/>
    </row>
    <row r="74" ht="14.1" customFormat="1" customHeight="1" s="112">
      <c r="A74" s="110" t="n"/>
      <c r="B74" s="110" t="inlineStr">
        <is>
          <t>Overheads</t>
        </is>
      </c>
      <c r="C74" s="110" t="n"/>
      <c r="D74" s="120" t="n"/>
      <c r="E74" s="110" t="n"/>
      <c r="F74" s="127" t="n"/>
      <c r="G74" s="127" t="n"/>
      <c r="H74" s="127" t="n"/>
      <c r="I74" s="127" t="n"/>
      <c r="J74" s="127" t="n"/>
      <c r="K74" s="127" t="n"/>
      <c r="L74" s="127" t="n"/>
      <c r="M74" s="127" t="n"/>
      <c r="N74" s="127" t="n"/>
      <c r="O74" s="127" t="n"/>
      <c r="P74" s="127" t="n"/>
      <c r="Q74" s="127" t="n"/>
      <c r="R74" s="127" t="n"/>
      <c r="S74" s="127" t="n"/>
      <c r="T74" s="127" t="n"/>
    </row>
    <row r="75" ht="14.1" customFormat="1" customHeight="1" s="107">
      <c r="A75" s="107" t="n"/>
      <c r="C75" s="107" t="inlineStr">
        <is>
          <t>Direct sales costs</t>
        </is>
      </c>
      <c r="D75" s="108" t="inlineStr">
        <is>
          <t>$ per unit</t>
        </is>
      </c>
      <c r="E75" s="121" t="n">
        <v>14</v>
      </c>
      <c r="G75" s="107" t="n"/>
      <c r="H75" s="107" t="n"/>
      <c r="I75" s="107" t="n"/>
      <c r="J75" s="107" t="n"/>
      <c r="K75" s="107" t="n"/>
      <c r="L75" s="107" t="n"/>
      <c r="M75" s="107" t="n"/>
      <c r="N75" s="107" t="n"/>
      <c r="O75" s="107" t="n"/>
      <c r="P75" s="107" t="n"/>
      <c r="Q75" s="107" t="n"/>
      <c r="R75" s="107" t="n"/>
      <c r="S75" s="107" t="n"/>
      <c r="T75" s="107" t="n"/>
    </row>
    <row r="76" ht="14.1" customFormat="1" customHeight="1" s="107">
      <c r="A76" s="107" t="n"/>
      <c r="C76" s="107" t="inlineStr">
        <is>
          <t>Marketing costs</t>
        </is>
      </c>
      <c r="D76" s="108" t="inlineStr">
        <is>
          <t>% of sales</t>
        </is>
      </c>
      <c r="E76" s="107" t="n"/>
      <c r="F76" s="125" t="n">
        <v>0.05</v>
      </c>
      <c r="G76" s="125" t="n">
        <v>0.06</v>
      </c>
      <c r="H76" s="125" t="n">
        <v>0.07000000000000001</v>
      </c>
      <c r="I76" s="125" t="n">
        <v>0.07000000000000001</v>
      </c>
      <c r="J76" s="125" t="n">
        <v>0.07000000000000001</v>
      </c>
      <c r="K76" s="125" t="n">
        <v>0.07000000000000001</v>
      </c>
      <c r="L76" s="125" t="n">
        <v>0.07000000000000001</v>
      </c>
      <c r="M76" s="125" t="n">
        <v>0.07000000000000001</v>
      </c>
      <c r="N76" s="125" t="n">
        <v>0.07000000000000001</v>
      </c>
      <c r="O76" s="125" t="n">
        <v>0.07000000000000001</v>
      </c>
      <c r="P76" s="125" t="n">
        <v>0.07000000000000001</v>
      </c>
      <c r="Q76" s="125" t="n">
        <v>0.07000000000000001</v>
      </c>
      <c r="R76" s="125" t="n">
        <v>0.07000000000000001</v>
      </c>
      <c r="S76" s="125" t="n">
        <v>0.07000000000000001</v>
      </c>
      <c r="T76" s="125" t="n">
        <v>0.07000000000000001</v>
      </c>
    </row>
    <row r="77" ht="14.1" customFormat="1" customHeight="1" s="107">
      <c r="A77" s="107" t="n"/>
      <c r="C77" s="107" t="inlineStr">
        <is>
          <t>Other (per year)</t>
        </is>
      </c>
      <c r="D77" s="130" t="inlineStr">
        <is>
          <t>$m</t>
        </is>
      </c>
      <c r="E77" s="121" t="n">
        <v>750</v>
      </c>
      <c r="G77" s="107" t="n"/>
      <c r="H77" s="107" t="n"/>
      <c r="I77" s="107" t="n"/>
      <c r="J77" s="107" t="n"/>
      <c r="K77" s="107" t="n"/>
      <c r="L77" s="107" t="n"/>
      <c r="M77" s="107" t="n"/>
      <c r="N77" s="107" t="n"/>
      <c r="O77" s="107" t="n"/>
      <c r="P77" s="107" t="n"/>
      <c r="Q77" s="107" t="n"/>
      <c r="R77" s="107" t="n"/>
      <c r="S77" s="107" t="n"/>
      <c r="T77" s="107" t="n"/>
    </row>
    <row r="78" ht="14.1" customFormat="1" customHeight="1" s="107">
      <c r="D78" s="108" t="n"/>
      <c r="E78" s="107" t="n"/>
      <c r="F78" s="107" t="n"/>
    </row>
    <row r="79" ht="14.1" customFormat="1" customHeight="1" s="112">
      <c r="A79" s="110" t="n"/>
      <c r="B79" s="110" t="inlineStr">
        <is>
          <t>Working Capital</t>
        </is>
      </c>
      <c r="C79" s="110" t="n"/>
      <c r="D79" s="120" t="n"/>
      <c r="E79" s="110" t="n"/>
      <c r="F79" s="127" t="n"/>
      <c r="G79" s="127" t="n"/>
      <c r="H79" s="127" t="n"/>
      <c r="I79" s="127" t="n"/>
      <c r="J79" s="127" t="n"/>
      <c r="K79" s="127" t="n"/>
      <c r="L79" s="127" t="n"/>
      <c r="M79" s="127" t="n"/>
      <c r="N79" s="127" t="n"/>
      <c r="O79" s="127" t="n"/>
      <c r="P79" s="127" t="n"/>
      <c r="Q79" s="127" t="n"/>
      <c r="R79" s="127" t="n"/>
      <c r="S79" s="127" t="n"/>
      <c r="T79" s="127" t="n"/>
    </row>
    <row r="80" ht="14.1" customFormat="1" customHeight="1" s="107">
      <c r="A80" s="107" t="n"/>
      <c r="C80" s="107" t="inlineStr">
        <is>
          <t>Days receivable</t>
        </is>
      </c>
      <c r="D80" s="108" t="inlineStr">
        <is>
          <t>days</t>
        </is>
      </c>
      <c r="E80" s="107" t="n"/>
      <c r="F80" s="121" t="n">
        <v>33</v>
      </c>
      <c r="G80" s="121" t="n">
        <v>33</v>
      </c>
      <c r="H80" s="121" t="n">
        <v>33</v>
      </c>
      <c r="I80" s="121" t="n">
        <v>33</v>
      </c>
      <c r="J80" s="121" t="n">
        <v>33</v>
      </c>
      <c r="K80" s="121" t="n">
        <v>33</v>
      </c>
      <c r="L80" s="121" t="n">
        <v>33</v>
      </c>
      <c r="M80" s="121" t="n">
        <v>33</v>
      </c>
      <c r="N80" s="121" t="n">
        <v>33</v>
      </c>
      <c r="O80" s="121" t="n">
        <v>33</v>
      </c>
      <c r="P80" s="121" t="n">
        <v>33</v>
      </c>
      <c r="Q80" s="121" t="n">
        <v>33</v>
      </c>
      <c r="R80" s="121" t="n">
        <v>33</v>
      </c>
      <c r="S80" s="121" t="n">
        <v>33</v>
      </c>
      <c r="T80" s="121" t="n">
        <v>33</v>
      </c>
    </row>
    <row r="81" ht="14.1" customFormat="1" customHeight="1" s="107">
      <c r="A81" s="107" t="n"/>
      <c r="C81" s="107" t="inlineStr">
        <is>
          <t>Inventory days</t>
        </is>
      </c>
      <c r="D81" s="108" t="inlineStr">
        <is>
          <t>days</t>
        </is>
      </c>
      <c r="E81" s="107" t="n"/>
      <c r="F81" s="121" t="n">
        <v>42</v>
      </c>
      <c r="G81" s="121" t="n">
        <v>42</v>
      </c>
      <c r="H81" s="121" t="n">
        <v>42</v>
      </c>
      <c r="I81" s="121" t="n">
        <v>42</v>
      </c>
      <c r="J81" s="121" t="n">
        <v>42</v>
      </c>
      <c r="K81" s="121" t="n">
        <v>42</v>
      </c>
      <c r="L81" s="121" t="n">
        <v>42</v>
      </c>
      <c r="M81" s="121" t="n">
        <v>42</v>
      </c>
      <c r="N81" s="121" t="n">
        <v>42</v>
      </c>
      <c r="O81" s="121" t="n">
        <v>42</v>
      </c>
      <c r="P81" s="121" t="n">
        <v>42</v>
      </c>
      <c r="Q81" s="121" t="n">
        <v>42</v>
      </c>
      <c r="R81" s="121" t="n">
        <v>42</v>
      </c>
      <c r="S81" s="121" t="n">
        <v>42</v>
      </c>
      <c r="T81" s="121" t="n">
        <v>42</v>
      </c>
    </row>
    <row r="82" ht="14.1" customFormat="1" customHeight="1" s="107">
      <c r="A82" s="107" t="n"/>
      <c r="C82" s="107" t="inlineStr">
        <is>
          <t>Days payable</t>
        </is>
      </c>
      <c r="D82" s="108" t="inlineStr">
        <is>
          <t>days</t>
        </is>
      </c>
      <c r="E82" s="107" t="n"/>
      <c r="F82" s="121" t="n">
        <v>37</v>
      </c>
      <c r="G82" s="121" t="n">
        <v>37</v>
      </c>
      <c r="H82" s="121" t="n">
        <v>37</v>
      </c>
      <c r="I82" s="121" t="n">
        <v>37</v>
      </c>
      <c r="J82" s="121" t="n">
        <v>37</v>
      </c>
      <c r="K82" s="121" t="n">
        <v>37</v>
      </c>
      <c r="L82" s="121" t="n">
        <v>37</v>
      </c>
      <c r="M82" s="121" t="n">
        <v>37</v>
      </c>
      <c r="N82" s="121" t="n">
        <v>37</v>
      </c>
      <c r="O82" s="121" t="n">
        <v>37</v>
      </c>
      <c r="P82" s="121" t="n">
        <v>37</v>
      </c>
      <c r="Q82" s="121" t="n">
        <v>37</v>
      </c>
      <c r="R82" s="121" t="n">
        <v>37</v>
      </c>
      <c r="S82" s="121" t="n">
        <v>37</v>
      </c>
      <c r="T82" s="121" t="n">
        <v>37</v>
      </c>
    </row>
    <row r="83" ht="14.1" customFormat="1" customHeight="1" s="107">
      <c r="C83" s="126" t="inlineStr">
        <is>
          <t>All working capital calculated on a (days / actual) basis</t>
        </is>
      </c>
      <c r="D83" s="108" t="n"/>
      <c r="E83" s="107" t="n"/>
      <c r="F83" s="107" t="n"/>
      <c r="G83" s="107" t="n"/>
      <c r="H83" s="107" t="n"/>
      <c r="I83" s="107" t="n"/>
      <c r="J83" s="107" t="n"/>
      <c r="K83" s="107" t="n"/>
      <c r="L83" s="107" t="n"/>
      <c r="M83" s="107" t="n"/>
      <c r="N83" s="107" t="n"/>
      <c r="O83" s="107" t="n"/>
      <c r="P83" s="107" t="n"/>
      <c r="Q83" s="107" t="n"/>
      <c r="R83" s="107" t="n"/>
      <c r="S83" s="107" t="n"/>
      <c r="T83" s="107" t="n"/>
    </row>
    <row r="84" ht="14.1" customFormat="1" customHeight="1" s="107">
      <c r="D84" s="108" t="n"/>
      <c r="E84" s="107" t="n"/>
      <c r="F84" s="107" t="n"/>
      <c r="G84" s="107" t="n"/>
      <c r="H84" s="107" t="n"/>
      <c r="I84" s="107" t="n"/>
      <c r="J84" s="107" t="n"/>
      <c r="K84" s="107" t="n"/>
      <c r="L84" s="107" t="n"/>
      <c r="M84" s="107" t="n"/>
      <c r="N84" s="107" t="n"/>
      <c r="O84" s="107" t="n"/>
      <c r="P84" s="107" t="n"/>
      <c r="Q84" s="107" t="n"/>
      <c r="R84" s="107" t="n"/>
      <c r="S84" s="107" t="n"/>
      <c r="T84" s="107" t="n"/>
    </row>
    <row r="85" ht="14.1" customFormat="1" customHeight="1" s="112">
      <c r="A85" s="110" t="n"/>
      <c r="B85" s="110" t="inlineStr">
        <is>
          <t>Capital Expenditure</t>
        </is>
      </c>
      <c r="C85" s="110" t="n"/>
      <c r="D85" s="120" t="n"/>
      <c r="E85" s="110" t="n"/>
      <c r="F85" s="127" t="n"/>
      <c r="G85" s="127" t="n"/>
      <c r="H85" s="127" t="n"/>
      <c r="I85" s="127" t="n"/>
      <c r="J85" s="127" t="n"/>
      <c r="K85" s="127" t="n"/>
      <c r="L85" s="127" t="n"/>
      <c r="M85" s="127" t="n"/>
      <c r="N85" s="127" t="n"/>
      <c r="O85" s="127" t="n"/>
      <c r="P85" s="127" t="n"/>
      <c r="Q85" s="127" t="n"/>
      <c r="R85" s="127" t="n"/>
      <c r="S85" s="127" t="n"/>
      <c r="T85" s="127" t="n"/>
    </row>
    <row r="86" ht="14.1" customFormat="1" customHeight="1" s="107">
      <c r="A86" s="107" t="n"/>
      <c r="C86" s="107" t="inlineStr">
        <is>
          <t>One-off capex</t>
        </is>
      </c>
      <c r="D86" s="130" t="inlineStr">
        <is>
          <t>$m</t>
        </is>
      </c>
      <c r="E86" s="107" t="n"/>
      <c r="F86" s="121" t="n">
        <v>8840</v>
      </c>
      <c r="G86" s="121" t="n">
        <v>0</v>
      </c>
      <c r="H86" s="121" t="n">
        <v>0</v>
      </c>
      <c r="I86" s="121" t="n">
        <v>0</v>
      </c>
      <c r="J86" s="121" t="n">
        <v>0</v>
      </c>
      <c r="K86" s="121" t="n">
        <v>10447.938745088</v>
      </c>
      <c r="L86" s="121" t="n">
        <v>0</v>
      </c>
      <c r="M86" s="121" t="n">
        <v>0</v>
      </c>
      <c r="N86" s="121" t="n">
        <v>0</v>
      </c>
      <c r="O86" s="121" t="n">
        <v>0</v>
      </c>
      <c r="P86" s="121" t="n">
        <v>12112.024517055</v>
      </c>
      <c r="Q86" s="121" t="n">
        <v>0</v>
      </c>
      <c r="R86" s="121" t="n">
        <v>0</v>
      </c>
      <c r="S86" s="121" t="n">
        <v>0</v>
      </c>
      <c r="T86" s="121" t="n">
        <v>0</v>
      </c>
    </row>
    <row r="87" ht="14.1" customFormat="1" customHeight="1" s="107">
      <c r="A87" s="107" t="n"/>
      <c r="C87" s="107" t="inlineStr">
        <is>
          <t>Regular capex</t>
        </is>
      </c>
      <c r="D87" s="130" t="inlineStr">
        <is>
          <t>$m</t>
        </is>
      </c>
      <c r="E87" s="107" t="n"/>
      <c r="F87" s="121" t="n">
        <v>624</v>
      </c>
      <c r="G87" s="121" t="n">
        <v>648.96</v>
      </c>
      <c r="H87" s="121" t="n">
        <v>674.9184000000001</v>
      </c>
      <c r="I87" s="121" t="n">
        <v>695.1659520000001</v>
      </c>
      <c r="J87" s="121" t="n">
        <v>716.0209305600001</v>
      </c>
      <c r="K87" s="121" t="n">
        <v>737.5015584768003</v>
      </c>
      <c r="L87" s="121" t="n">
        <v>759.6266052311041</v>
      </c>
      <c r="M87" s="121" t="n">
        <v>782.4154033880372</v>
      </c>
      <c r="N87" s="121" t="n">
        <v>805.8878654896785</v>
      </c>
      <c r="O87" s="121" t="n">
        <v>830.0645014543688</v>
      </c>
      <c r="P87" s="121" t="n">
        <v>854.9664364979999</v>
      </c>
      <c r="Q87" s="121" t="n">
        <v>880.6154295929399</v>
      </c>
      <c r="R87" s="121" t="n">
        <v>907.0338924807281</v>
      </c>
      <c r="S87" s="121" t="n">
        <v>934.24490925515</v>
      </c>
      <c r="T87" s="121" t="n">
        <v>962.2722565328046</v>
      </c>
    </row>
    <row r="88" ht="14.1" customFormat="1" customHeight="1" s="107">
      <c r="D88" s="108" t="n"/>
      <c r="E88" s="107" t="n"/>
      <c r="F88" s="107" t="n"/>
      <c r="G88" s="107" t="n"/>
    </row>
    <row r="89" ht="14.1" customFormat="1" customHeight="1" s="112">
      <c r="A89" s="110" t="n"/>
      <c r="B89" s="110" t="inlineStr">
        <is>
          <t>Depreciation Rates</t>
        </is>
      </c>
      <c r="C89" s="110" t="n"/>
      <c r="D89" s="120" t="n"/>
      <c r="E89" s="110" t="n"/>
      <c r="F89" s="131" t="n"/>
      <c r="G89" s="131" t="n"/>
      <c r="H89" s="131" t="n"/>
      <c r="I89" s="131" t="n"/>
      <c r="J89" s="131" t="n"/>
      <c r="K89" s="131" t="n"/>
      <c r="L89" s="131" t="n"/>
      <c r="M89" s="131" t="n"/>
      <c r="N89" s="131" t="n"/>
      <c r="O89" s="131" t="n"/>
      <c r="P89" s="131" t="n"/>
      <c r="Q89" s="131" t="n"/>
      <c r="R89" s="131" t="n"/>
      <c r="S89" s="131" t="n"/>
      <c r="T89" s="131" t="n"/>
    </row>
    <row r="90" ht="14.1" customFormat="1" customHeight="1" s="107">
      <c r="C90" s="107" t="inlineStr">
        <is>
          <t>PP&amp;E - accounting (straight line)</t>
        </is>
      </c>
      <c r="D90" s="108" t="inlineStr">
        <is>
          <t>years</t>
        </is>
      </c>
      <c r="E90" s="121" t="n">
        <v>7</v>
      </c>
      <c r="F90" s="131" t="n"/>
      <c r="G90" s="131" t="n"/>
      <c r="H90" s="131" t="n"/>
      <c r="I90" s="131" t="n"/>
      <c r="J90" s="131" t="n"/>
      <c r="K90" s="131" t="n"/>
      <c r="L90" s="131" t="n"/>
      <c r="M90" s="131" t="n"/>
      <c r="N90" s="131" t="n"/>
      <c r="O90" s="131" t="n"/>
      <c r="P90" s="131" t="n"/>
      <c r="Q90" s="131" t="n"/>
      <c r="R90" s="131" t="n"/>
      <c r="S90" s="131" t="n"/>
      <c r="T90" s="131" t="n"/>
    </row>
    <row r="91" ht="14.1" customFormat="1" customHeight="1" s="107">
      <c r="C91" s="107" t="inlineStr">
        <is>
          <t>PP&amp;E - tax (diminishing value)</t>
        </is>
      </c>
      <c r="D91" s="108" t="inlineStr">
        <is>
          <t>% pa</t>
        </is>
      </c>
      <c r="E91" s="125" t="n">
        <v>0.2</v>
      </c>
      <c r="F91" s="118" t="n"/>
      <c r="G91" s="110" t="n"/>
    </row>
    <row r="92" ht="14.1" customFormat="1" customHeight="1" s="107">
      <c r="C92" s="132" t="n"/>
      <c r="D92" s="108" t="n"/>
      <c r="E92" s="107" t="n"/>
      <c r="F92" s="107" t="n"/>
      <c r="G92" s="118" t="n"/>
      <c r="J92" s="132" t="n"/>
    </row>
    <row r="93" ht="14.1" customFormat="1" customHeight="1" s="112">
      <c r="A93" s="110" t="n"/>
      <c r="B93" s="110" t="inlineStr">
        <is>
          <t>Financing</t>
        </is>
      </c>
      <c r="C93" s="110" t="n"/>
      <c r="D93" s="120" t="n"/>
      <c r="E93" s="110" t="n"/>
      <c r="F93" s="127" t="n"/>
      <c r="G93" s="127" t="n"/>
      <c r="H93" s="127" t="n"/>
      <c r="I93" s="127" t="n"/>
      <c r="J93" s="127" t="n"/>
      <c r="K93" s="127" t="n"/>
      <c r="L93" s="127" t="n"/>
      <c r="M93" s="127" t="n"/>
      <c r="N93" s="127" t="n"/>
      <c r="O93" s="127" t="n"/>
      <c r="P93" s="127" t="n"/>
      <c r="Q93" s="127" t="n"/>
      <c r="R93" s="127" t="n"/>
      <c r="S93" s="127" t="n"/>
      <c r="T93" s="127" t="n"/>
    </row>
    <row r="94" ht="14.1" customFormat="1" customHeight="1" s="112">
      <c r="A94" s="110" t="n"/>
      <c r="B94" s="110" t="n"/>
      <c r="C94" s="110" t="inlineStr">
        <is>
          <t>Interest rates</t>
        </is>
      </c>
      <c r="D94" s="120" t="n"/>
      <c r="E94" s="110" t="n"/>
      <c r="F94" s="127" t="n"/>
      <c r="G94" s="127" t="n"/>
      <c r="H94" s="127" t="n"/>
      <c r="I94" s="127" t="n"/>
      <c r="J94" s="127" t="n"/>
      <c r="K94" s="127" t="n"/>
      <c r="L94" s="127" t="n"/>
      <c r="M94" s="127" t="n"/>
      <c r="N94" s="127" t="n"/>
      <c r="O94" s="127" t="n"/>
      <c r="P94" s="127" t="n"/>
      <c r="Q94" s="127" t="n"/>
      <c r="R94" s="127" t="n"/>
      <c r="S94" s="127" t="n"/>
      <c r="T94" s="127" t="n"/>
    </row>
    <row r="95" ht="14.1" customFormat="1" customHeight="1" s="107">
      <c r="A95" s="107" t="n"/>
      <c r="B95" s="107" t="n"/>
      <c r="C95" s="107" t="inlineStr">
        <is>
          <t>Cash on hand</t>
        </is>
      </c>
      <c r="D95" s="108" t="inlineStr">
        <is>
          <t>%</t>
        </is>
      </c>
      <c r="F95" s="125" t="n">
        <v>0.04</v>
      </c>
      <c r="G95" s="125" t="n">
        <v>0.04</v>
      </c>
      <c r="H95" s="125" t="n">
        <v>0.04</v>
      </c>
      <c r="I95" s="125" t="n">
        <v>0.04</v>
      </c>
      <c r="J95" s="125" t="n">
        <v>0.04</v>
      </c>
      <c r="K95" s="125" t="n">
        <v>0.04</v>
      </c>
      <c r="L95" s="125" t="n">
        <v>0.04</v>
      </c>
      <c r="M95" s="125" t="n">
        <v>0.04</v>
      </c>
      <c r="N95" s="125" t="n">
        <v>0.04</v>
      </c>
      <c r="O95" s="125" t="n">
        <v>0.04</v>
      </c>
      <c r="P95" s="125" t="n">
        <v>0.04</v>
      </c>
      <c r="Q95" s="125" t="n">
        <v>0.04</v>
      </c>
      <c r="R95" s="125" t="n">
        <v>0.04</v>
      </c>
      <c r="S95" s="125" t="n">
        <v>0.04</v>
      </c>
      <c r="T95" s="125" t="n">
        <v>0.04</v>
      </c>
    </row>
    <row r="96" ht="14.1" customFormat="1" customHeight="1" s="107">
      <c r="C96" s="132" t="inlineStr">
        <is>
          <t>Term loan 1 interest</t>
        </is>
      </c>
      <c r="D96" s="108" t="inlineStr">
        <is>
          <t>%</t>
        </is>
      </c>
      <c r="E96" s="107" t="n"/>
      <c r="F96" s="125" t="n">
        <v>0.09</v>
      </c>
      <c r="G96" s="125" t="n">
        <v>0.09</v>
      </c>
      <c r="H96" s="125" t="n">
        <v>0.09</v>
      </c>
      <c r="I96" s="125" t="n">
        <v>0.09</v>
      </c>
      <c r="J96" s="125" t="n">
        <v>0.09</v>
      </c>
      <c r="K96" s="125" t="n">
        <v>0.09</v>
      </c>
      <c r="L96" s="125" t="n">
        <v>0.09</v>
      </c>
      <c r="M96" s="125" t="n">
        <v>0.09</v>
      </c>
      <c r="N96" s="125" t="n">
        <v>0.09</v>
      </c>
      <c r="O96" s="125" t="n">
        <v>0.09</v>
      </c>
      <c r="P96" s="125" t="n">
        <v>0.09</v>
      </c>
      <c r="Q96" s="125" t="n">
        <v>0.09</v>
      </c>
      <c r="R96" s="125" t="n">
        <v>0.09</v>
      </c>
      <c r="S96" s="125" t="n">
        <v>0.09</v>
      </c>
      <c r="T96" s="125" t="n">
        <v>0.09</v>
      </c>
    </row>
    <row r="97" ht="14.1" customFormat="1" customHeight="1" s="107">
      <c r="C97" s="132" t="inlineStr">
        <is>
          <t>Term loan 2 interest</t>
        </is>
      </c>
      <c r="D97" s="108" t="inlineStr">
        <is>
          <t>%</t>
        </is>
      </c>
      <c r="E97" s="107" t="n"/>
      <c r="F97" s="125" t="n">
        <v>0.1</v>
      </c>
      <c r="G97" s="125" t="n">
        <v>0.1</v>
      </c>
      <c r="H97" s="125" t="n">
        <v>0.1</v>
      </c>
      <c r="I97" s="125" t="n">
        <v>0.1</v>
      </c>
      <c r="J97" s="125" t="n">
        <v>0.1</v>
      </c>
      <c r="K97" s="125" t="n">
        <v>0.1</v>
      </c>
      <c r="L97" s="125" t="n">
        <v>0.1</v>
      </c>
      <c r="M97" s="125" t="n">
        <v>0.1</v>
      </c>
      <c r="N97" s="125" t="n">
        <v>0.1</v>
      </c>
      <c r="O97" s="125" t="n">
        <v>0.1</v>
      </c>
      <c r="P97" s="125" t="n">
        <v>0.1</v>
      </c>
      <c r="Q97" s="125" t="n">
        <v>0.1</v>
      </c>
      <c r="R97" s="125" t="n">
        <v>0.1</v>
      </c>
      <c r="S97" s="125" t="n">
        <v>0.1</v>
      </c>
      <c r="T97" s="125" t="n">
        <v>0.1</v>
      </c>
    </row>
    <row r="98" ht="14.1" customFormat="1" customHeight="1" s="107">
      <c r="C98" s="132" t="inlineStr">
        <is>
          <t>Term loan 3 interest</t>
        </is>
      </c>
      <c r="D98" s="108" t="inlineStr">
        <is>
          <t>%</t>
        </is>
      </c>
      <c r="E98" s="107" t="n"/>
      <c r="F98" s="125" t="n">
        <v>0.11</v>
      </c>
      <c r="G98" s="125" t="n">
        <v>0.11</v>
      </c>
      <c r="H98" s="125" t="n">
        <v>0.11</v>
      </c>
      <c r="I98" s="125" t="n">
        <v>0.11</v>
      </c>
      <c r="J98" s="125" t="n">
        <v>0.11</v>
      </c>
      <c r="K98" s="125" t="n">
        <v>0.11</v>
      </c>
      <c r="L98" s="125" t="n">
        <v>0.11</v>
      </c>
      <c r="M98" s="125" t="n">
        <v>0.11</v>
      </c>
      <c r="N98" s="125" t="n">
        <v>0.11</v>
      </c>
      <c r="O98" s="125" t="n">
        <v>0.11</v>
      </c>
      <c r="P98" s="125" t="n">
        <v>0.11</v>
      </c>
      <c r="Q98" s="125" t="n">
        <v>0.11</v>
      </c>
      <c r="R98" s="125" t="n">
        <v>0.11</v>
      </c>
      <c r="S98" s="125" t="n">
        <v>0.11</v>
      </c>
      <c r="T98" s="125" t="n">
        <v>0.11</v>
      </c>
    </row>
    <row r="99" ht="14.1" customFormat="1" customHeight="1" s="107">
      <c r="C99" s="132" t="inlineStr">
        <is>
          <t>Revolver facility</t>
        </is>
      </c>
      <c r="D99" s="108" t="inlineStr">
        <is>
          <t>%</t>
        </is>
      </c>
      <c r="E99" s="107" t="n"/>
      <c r="F99" s="125" t="n">
        <v>0.13</v>
      </c>
      <c r="G99" s="125" t="n">
        <v>0.13</v>
      </c>
      <c r="H99" s="125" t="n">
        <v>0.13</v>
      </c>
      <c r="I99" s="125" t="n">
        <v>0.13</v>
      </c>
      <c r="J99" s="125" t="n">
        <v>0.13</v>
      </c>
      <c r="K99" s="125" t="n">
        <v>0.13</v>
      </c>
      <c r="L99" s="125" t="n">
        <v>0.13</v>
      </c>
      <c r="M99" s="125" t="n">
        <v>0.13</v>
      </c>
      <c r="N99" s="125" t="n">
        <v>0.13</v>
      </c>
      <c r="O99" s="125" t="n">
        <v>0.13</v>
      </c>
      <c r="P99" s="125" t="n">
        <v>0.13</v>
      </c>
      <c r="Q99" s="125" t="n">
        <v>0.13</v>
      </c>
      <c r="R99" s="125" t="n">
        <v>0.13</v>
      </c>
      <c r="S99" s="125" t="n">
        <v>0.13</v>
      </c>
      <c r="T99" s="125" t="n">
        <v>0.13</v>
      </c>
    </row>
    <row r="100" ht="14.1" customFormat="1" customHeight="1" s="112">
      <c r="A100" s="110" t="n"/>
      <c r="B100" s="110" t="n"/>
      <c r="C100" s="110" t="n"/>
      <c r="D100" s="120" t="n"/>
      <c r="E100" s="110" t="n"/>
      <c r="F100" s="127" t="n"/>
      <c r="G100" s="127" t="n"/>
      <c r="H100" s="127" t="n"/>
      <c r="I100" s="127" t="n"/>
      <c r="J100" s="127" t="n"/>
      <c r="K100" s="127" t="n"/>
      <c r="L100" s="127" t="n"/>
      <c r="M100" s="127" t="n"/>
      <c r="N100" s="127" t="n"/>
      <c r="O100" s="127" t="n"/>
      <c r="P100" s="127" t="n"/>
      <c r="Q100" s="127" t="n"/>
      <c r="R100" s="127" t="n"/>
      <c r="S100" s="127" t="n"/>
      <c r="T100" s="127" t="n"/>
    </row>
    <row r="101" ht="14.1" customFormat="1" customHeight="1" s="107">
      <c r="A101" s="110" t="n"/>
      <c r="B101" s="110" t="n"/>
      <c r="C101" s="110" t="inlineStr">
        <is>
          <t>Other</t>
        </is>
      </c>
      <c r="D101" s="108" t="n"/>
      <c r="E101" s="107" t="n"/>
      <c r="F101" s="107" t="n"/>
      <c r="G101" s="107" t="n"/>
    </row>
    <row r="102" ht="14.1" customFormat="1" customHeight="1" s="107">
      <c r="A102" s="107" t="n"/>
      <c r="B102" s="107" t="n"/>
      <c r="C102" s="107" t="inlineStr">
        <is>
          <t>Term loan 1 drawdown (start of year)</t>
        </is>
      </c>
      <c r="D102" s="108" t="inlineStr">
        <is>
          <t>$m</t>
        </is>
      </c>
      <c r="E102" s="107" t="n"/>
      <c r="F102" s="121" t="n">
        <v>4000</v>
      </c>
      <c r="G102" s="121" t="n">
        <v>0</v>
      </c>
      <c r="H102" s="121" t="n">
        <v>0</v>
      </c>
      <c r="I102" s="121" t="n">
        <v>0</v>
      </c>
      <c r="J102" s="121" t="n">
        <v>0</v>
      </c>
      <c r="K102" s="121" t="n">
        <v>0</v>
      </c>
      <c r="L102" s="121" t="n">
        <v>0</v>
      </c>
      <c r="M102" s="121" t="n">
        <v>0</v>
      </c>
      <c r="N102" s="121" t="n">
        <v>0</v>
      </c>
      <c r="O102" s="121" t="n">
        <v>0</v>
      </c>
      <c r="P102" s="121" t="n">
        <v>0</v>
      </c>
      <c r="Q102" s="121" t="n">
        <v>0</v>
      </c>
      <c r="R102" s="121" t="n">
        <v>0</v>
      </c>
      <c r="S102" s="121" t="n">
        <v>0</v>
      </c>
      <c r="T102" s="121" t="n">
        <v>0</v>
      </c>
    </row>
    <row r="103" ht="14.1" customFormat="1" customHeight="1" s="107">
      <c r="A103" s="107" t="n"/>
      <c r="B103" s="107" t="n"/>
      <c r="C103" s="107" t="inlineStr">
        <is>
          <t>Term loan 1 repayment (end of year)</t>
        </is>
      </c>
      <c r="D103" s="108" t="inlineStr">
        <is>
          <t>$m</t>
        </is>
      </c>
      <c r="E103" s="107" t="n"/>
      <c r="F103" s="121" t="n">
        <v>-200</v>
      </c>
      <c r="G103" s="121" t="n">
        <v>-200</v>
      </c>
      <c r="H103" s="121" t="n">
        <v>-200</v>
      </c>
      <c r="I103" s="121" t="n">
        <v>-200</v>
      </c>
      <c r="J103" s="121" t="n">
        <v>-200</v>
      </c>
      <c r="K103" s="121" t="n">
        <v>-200</v>
      </c>
      <c r="L103" s="121" t="n">
        <v>-200</v>
      </c>
      <c r="M103" s="121" t="n">
        <v>-200</v>
      </c>
      <c r="N103" s="121" t="n">
        <v>-200</v>
      </c>
      <c r="O103" s="121" t="n">
        <v>-200</v>
      </c>
      <c r="P103" s="121" t="n">
        <v>-200</v>
      </c>
      <c r="Q103" s="121" t="n">
        <v>-200</v>
      </c>
      <c r="R103" s="121" t="n">
        <v>-200</v>
      </c>
      <c r="S103" s="121" t="n">
        <v>-200</v>
      </c>
      <c r="T103" s="121" t="n">
        <v>-200</v>
      </c>
    </row>
    <row r="104" ht="14.1" customFormat="1" customHeight="1" s="107">
      <c r="A104" s="107" t="n"/>
      <c r="B104" s="107" t="n"/>
      <c r="C104" s="107" t="inlineStr">
        <is>
          <t>Term loan 2 drawdown (start of year)</t>
        </is>
      </c>
      <c r="D104" s="108" t="inlineStr">
        <is>
          <t>$m</t>
        </is>
      </c>
      <c r="E104" s="107" t="n"/>
      <c r="F104" s="121" t="n">
        <v>0</v>
      </c>
      <c r="G104" s="121" t="n">
        <v>0</v>
      </c>
      <c r="H104" s="121" t="n">
        <v>0</v>
      </c>
      <c r="I104" s="121" t="n">
        <v>0</v>
      </c>
      <c r="J104" s="121" t="n">
        <v>0</v>
      </c>
      <c r="K104" s="121" t="n">
        <v>5000</v>
      </c>
      <c r="L104" s="121" t="n">
        <v>0</v>
      </c>
      <c r="M104" s="121" t="n">
        <v>0</v>
      </c>
      <c r="N104" s="121" t="n">
        <v>0</v>
      </c>
      <c r="O104" s="121" t="n">
        <v>0</v>
      </c>
      <c r="P104" s="121" t="n">
        <v>0</v>
      </c>
      <c r="Q104" s="121" t="n">
        <v>0</v>
      </c>
      <c r="R104" s="121" t="n">
        <v>0</v>
      </c>
      <c r="S104" s="121" t="n">
        <v>0</v>
      </c>
      <c r="T104" s="121" t="n">
        <v>0</v>
      </c>
    </row>
    <row r="105" ht="14.1" customFormat="1" customHeight="1" s="107">
      <c r="A105" s="107" t="n"/>
      <c r="B105" s="107" t="n"/>
      <c r="C105" s="107" t="inlineStr">
        <is>
          <t>Term loan 2 repayment (end of year)</t>
        </is>
      </c>
      <c r="D105" s="108" t="inlineStr">
        <is>
          <t>$m</t>
        </is>
      </c>
      <c r="E105" s="107" t="n"/>
      <c r="F105" s="121" t="n">
        <v>0</v>
      </c>
      <c r="G105" s="121" t="n">
        <v>0</v>
      </c>
      <c r="H105" s="121" t="n">
        <v>0</v>
      </c>
      <c r="I105" s="121" t="n">
        <v>0</v>
      </c>
      <c r="J105" s="121" t="n">
        <v>0</v>
      </c>
      <c r="K105" s="121" t="n">
        <v>-250</v>
      </c>
      <c r="L105" s="121" t="n">
        <v>-250</v>
      </c>
      <c r="M105" s="121" t="n">
        <v>-250</v>
      </c>
      <c r="N105" s="121" t="n">
        <v>-250</v>
      </c>
      <c r="O105" s="121" t="n">
        <v>-250</v>
      </c>
      <c r="P105" s="121" t="n">
        <v>-250</v>
      </c>
      <c r="Q105" s="121" t="n">
        <v>-250</v>
      </c>
      <c r="R105" s="121" t="n">
        <v>-250</v>
      </c>
      <c r="S105" s="121" t="n">
        <v>-250</v>
      </c>
      <c r="T105" s="121" t="n">
        <v>-250</v>
      </c>
    </row>
    <row r="106" ht="14.1" customFormat="1" customHeight="1" s="107">
      <c r="A106" s="107" t="n"/>
      <c r="B106" s="107" t="n"/>
      <c r="C106" s="107" t="inlineStr">
        <is>
          <t>Term loan 3 drawdown (start of year)</t>
        </is>
      </c>
      <c r="D106" s="108" t="inlineStr">
        <is>
          <t>$m</t>
        </is>
      </c>
      <c r="E106" s="107" t="n"/>
      <c r="F106" s="121" t="n">
        <v>0</v>
      </c>
      <c r="G106" s="121" t="n">
        <v>0</v>
      </c>
      <c r="H106" s="121" t="n">
        <v>0</v>
      </c>
      <c r="I106" s="121" t="n">
        <v>0</v>
      </c>
      <c r="J106" s="121" t="n">
        <v>0</v>
      </c>
      <c r="K106" s="121" t="n">
        <v>0</v>
      </c>
      <c r="L106" s="121" t="n">
        <v>0</v>
      </c>
      <c r="M106" s="121" t="n">
        <v>0</v>
      </c>
      <c r="N106" s="121" t="n">
        <v>0</v>
      </c>
      <c r="O106" s="121" t="n">
        <v>0</v>
      </c>
      <c r="P106" s="121" t="n">
        <v>6000</v>
      </c>
      <c r="Q106" s="121" t="n">
        <v>0</v>
      </c>
      <c r="R106" s="121" t="n">
        <v>0</v>
      </c>
      <c r="S106" s="121" t="n">
        <v>0</v>
      </c>
      <c r="T106" s="121" t="n">
        <v>0</v>
      </c>
    </row>
    <row r="107" ht="14.1" customFormat="1" customHeight="1" s="107">
      <c r="A107" s="107" t="n"/>
      <c r="B107" s="107" t="n"/>
      <c r="C107" s="107" t="inlineStr">
        <is>
          <t>Term loan 3 repayment (end of year)</t>
        </is>
      </c>
      <c r="D107" s="108" t="inlineStr">
        <is>
          <t>$m</t>
        </is>
      </c>
      <c r="E107" s="107" t="n"/>
      <c r="F107" s="121" t="n">
        <v>0</v>
      </c>
      <c r="G107" s="121" t="n">
        <v>0</v>
      </c>
      <c r="H107" s="121" t="n">
        <v>0</v>
      </c>
      <c r="I107" s="121" t="n">
        <v>0</v>
      </c>
      <c r="J107" s="121" t="n">
        <v>0</v>
      </c>
      <c r="K107" s="121" t="n">
        <v>0</v>
      </c>
      <c r="L107" s="121" t="n">
        <v>0</v>
      </c>
      <c r="M107" s="121" t="n">
        <v>0</v>
      </c>
      <c r="N107" s="121" t="n">
        <v>0</v>
      </c>
      <c r="O107" s="121" t="n">
        <v>0</v>
      </c>
      <c r="P107" s="121" t="n">
        <v>-600</v>
      </c>
      <c r="Q107" s="121" t="n">
        <v>-600</v>
      </c>
      <c r="R107" s="121" t="n">
        <v>-600</v>
      </c>
      <c r="S107" s="121" t="n">
        <v>-600</v>
      </c>
      <c r="T107" s="121" t="n">
        <v>-600</v>
      </c>
    </row>
    <row r="108" ht="14.1" customFormat="1" customHeight="1" s="107">
      <c r="C108" s="132" t="inlineStr">
        <is>
          <t>Equity contribution</t>
        </is>
      </c>
      <c r="D108" s="108" t="inlineStr">
        <is>
          <t>$m</t>
        </is>
      </c>
      <c r="E108" s="107" t="n"/>
      <c r="F108" s="121" t="n">
        <v>2500</v>
      </c>
      <c r="G108" s="121" t="n">
        <v>0</v>
      </c>
      <c r="H108" s="121" t="n">
        <v>0</v>
      </c>
      <c r="I108" s="121" t="n">
        <v>0</v>
      </c>
      <c r="J108" s="121" t="n">
        <v>0</v>
      </c>
      <c r="K108" s="121" t="n">
        <v>0</v>
      </c>
      <c r="L108" s="121" t="n">
        <v>0</v>
      </c>
      <c r="M108" s="121" t="n">
        <v>0</v>
      </c>
      <c r="N108" s="121" t="n">
        <v>0</v>
      </c>
      <c r="O108" s="121" t="n">
        <v>0</v>
      </c>
      <c r="P108" s="121" t="n">
        <v>0</v>
      </c>
      <c r="Q108" s="121" t="n">
        <v>0</v>
      </c>
      <c r="R108" s="121" t="n">
        <v>0</v>
      </c>
      <c r="S108" s="121" t="n">
        <v>0</v>
      </c>
      <c r="T108" s="121" t="n">
        <v>0</v>
      </c>
    </row>
    <row r="109" ht="14.1" customFormat="1" customHeight="1" s="107">
      <c r="C109" s="107" t="inlineStr">
        <is>
          <t>Equity distributions (% of cash available)</t>
        </is>
      </c>
      <c r="D109" s="108" t="inlineStr">
        <is>
          <t>%</t>
        </is>
      </c>
      <c r="E109" s="107" t="n"/>
      <c r="F109" s="125" t="n">
        <v>0.4</v>
      </c>
      <c r="G109" s="125" t="n">
        <v>0.5</v>
      </c>
      <c r="H109" s="125" t="n">
        <v>0.6</v>
      </c>
      <c r="I109" s="125" t="n">
        <v>0.7</v>
      </c>
      <c r="J109" s="125" t="n">
        <v>0.8</v>
      </c>
      <c r="K109" s="125" t="n">
        <v>0.8</v>
      </c>
      <c r="L109" s="125" t="n">
        <v>0.8</v>
      </c>
      <c r="M109" s="125" t="n">
        <v>0.8</v>
      </c>
      <c r="N109" s="125" t="n">
        <v>0.8</v>
      </c>
      <c r="O109" s="125" t="n">
        <v>0.8</v>
      </c>
      <c r="P109" s="125" t="n">
        <v>0.8</v>
      </c>
      <c r="Q109" s="125" t="n">
        <v>0.8</v>
      </c>
      <c r="R109" s="125" t="n">
        <v>0.8</v>
      </c>
      <c r="S109" s="125" t="n">
        <v>0.8</v>
      </c>
      <c r="T109" s="125" t="n">
        <v>0.8</v>
      </c>
    </row>
    <row r="110" ht="14.1" customFormat="1" customHeight="1" s="107">
      <c r="D110" s="108" t="n"/>
      <c r="E110" s="107" t="n"/>
      <c r="F110" s="107" t="n"/>
      <c r="G110" s="107" t="n"/>
      <c r="H110" s="107" t="n"/>
      <c r="I110" s="107" t="n"/>
      <c r="J110" s="107" t="n"/>
      <c r="K110" s="107" t="n"/>
      <c r="L110" s="107" t="n"/>
      <c r="M110" s="107" t="n"/>
      <c r="N110" s="107" t="n"/>
      <c r="O110" s="107" t="n"/>
      <c r="P110" s="107" t="n"/>
      <c r="Q110" s="107" t="n"/>
      <c r="R110" s="107" t="n"/>
      <c r="S110" s="107" t="n"/>
      <c r="T110" s="107" t="n"/>
    </row>
    <row r="111" ht="14.1" customFormat="1" customHeight="1" s="133">
      <c r="A111" s="133" t="inlineStr">
        <is>
          <t>Sheet End</t>
        </is>
      </c>
      <c r="B111" s="134" t="n"/>
      <c r="D111" s="135" t="n"/>
      <c r="E111" s="136" t="n"/>
    </row>
    <row r="112" ht="14.1" customFormat="1" customHeight="1" s="107">
      <c r="C112" s="107" t="n"/>
      <c r="D112" s="108" t="n"/>
      <c r="E112" s="107" t="n"/>
      <c r="F112" s="107" t="n"/>
      <c r="G112" s="107" t="n"/>
      <c r="H112" s="107" t="n"/>
      <c r="I112" s="107" t="n"/>
      <c r="J112" s="107" t="n"/>
      <c r="K112" s="107" t="n"/>
      <c r="L112" s="107" t="n"/>
      <c r="M112" s="107" t="n"/>
      <c r="N112" s="107" t="n"/>
      <c r="O112" s="107" t="n"/>
      <c r="P112" s="107" t="n"/>
      <c r="Q112" s="107" t="n"/>
      <c r="R112" s="107" t="n"/>
      <c r="S112" s="107" t="n"/>
      <c r="T112" s="107" t="n"/>
    </row>
    <row r="113" ht="14.1" customFormat="1" customHeight="1" s="107">
      <c r="C113" s="107" t="n"/>
      <c r="D113" s="108" t="n"/>
      <c r="E113" s="107" t="n"/>
      <c r="F113" s="107" t="n"/>
      <c r="G113" s="107" t="n"/>
      <c r="H113" s="107" t="n"/>
      <c r="I113" s="107" t="n"/>
      <c r="J113" s="107" t="n"/>
      <c r="K113" s="107" t="n"/>
      <c r="L113" s="107" t="n"/>
      <c r="M113" s="107" t="n"/>
      <c r="N113" s="107" t="n"/>
      <c r="O113" s="107" t="n"/>
      <c r="P113" s="107" t="n"/>
      <c r="Q113" s="107" t="n"/>
      <c r="R113" s="107" t="n"/>
      <c r="S113" s="107" t="n"/>
      <c r="T113" s="107" t="n"/>
    </row>
    <row r="114" ht="14.1" customFormat="1" customHeight="1" s="107">
      <c r="C114" s="107" t="n"/>
      <c r="D114" s="108" t="n"/>
      <c r="E114" s="107" t="n"/>
      <c r="F114" s="107" t="n"/>
      <c r="G114" s="107" t="n"/>
      <c r="H114" s="107" t="n"/>
      <c r="I114" s="107" t="n"/>
      <c r="J114" s="107" t="n"/>
      <c r="K114" s="107" t="n"/>
      <c r="L114" s="107" t="n"/>
      <c r="M114" s="107" t="n"/>
      <c r="N114" s="107" t="n"/>
      <c r="O114" s="107" t="n"/>
      <c r="P114" s="107" t="n"/>
      <c r="Q114" s="107" t="n"/>
      <c r="R114" s="107" t="n"/>
      <c r="S114" s="107" t="n"/>
      <c r="T114" s="107" t="n"/>
    </row>
    <row r="115" ht="14.1" customFormat="1" customHeight="1" s="107">
      <c r="C115" s="107" t="n"/>
      <c r="D115" s="108" t="n"/>
      <c r="E115" s="107" t="n"/>
      <c r="F115" s="107" t="n"/>
      <c r="G115" s="107" t="n"/>
      <c r="H115" s="107" t="n"/>
      <c r="I115" s="107" t="n"/>
      <c r="J115" s="107" t="n"/>
      <c r="K115" s="107" t="n"/>
      <c r="L115" s="107" t="n"/>
      <c r="M115" s="107" t="n"/>
      <c r="N115" s="107" t="n"/>
      <c r="O115" s="107" t="n"/>
      <c r="P115" s="107" t="n"/>
      <c r="Q115" s="107" t="n"/>
      <c r="R115" s="107" t="n"/>
      <c r="S115" s="107" t="n"/>
      <c r="T115" s="107" t="n"/>
    </row>
  </sheetData>
  <dataValidations disablePrompts="1" count="2">
    <dataValidation sqref="E57" showDropDown="0" showInputMessage="1" showErrorMessage="1" allowBlank="1" type="list">
      <formula1>"Base, Growth"</formula1>
    </dataValidation>
    <dataValidation sqref="D48:D55" showDropDown="0" showInputMessage="1" showErrorMessage="1" allowBlank="1" type="list">
      <formula1>$C$60:$C$62</formula1>
    </dataValidation>
  </dataValidations>
  <pageMargins left="0.75" right="0.75" top="1" bottom="1" header="0.5" footer="0.5"/>
  <pageSetup orientation="landscape" paperSize="9" scale="64" cellComments="asDisplayed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 codeName="Sheet102" enableFormatConditionsCalculation="0">
    <outlinePr summaryBelow="1" summaryRight="1"/>
    <pageSetUpPr/>
  </sheetPr>
  <dimension ref="A1:W310"/>
  <sheetViews>
    <sheetView showGridLines="0" zoomScale="90" zoomScaleNormal="90" zoomScalePageLayoutView="90" workbookViewId="0">
      <pane xSplit="5" ySplit="2" topLeftCell="F133" activePane="bottomRight" state="frozen"/>
      <selection activeCell="F62" sqref="F62"/>
      <selection pane="topRight" activeCell="F62" sqref="F62"/>
      <selection pane="bottomLeft" activeCell="F62" sqref="F62"/>
      <selection pane="bottomRight" activeCell="A1" sqref="A1"/>
    </sheetView>
  </sheetViews>
  <sheetFormatPr baseColWidth="8" defaultColWidth="9.140625" defaultRowHeight="14.1" customHeight="1"/>
  <cols>
    <col width="2.7109375" customWidth="1" style="107" min="1" max="2"/>
    <col width="35.85546875" customWidth="1" style="107" min="3" max="3"/>
    <col width="12.7109375" customWidth="1" style="137" min="4" max="4"/>
    <col width="12.7109375" customWidth="1" style="107" min="5" max="20"/>
    <col width="9.140625" customWidth="1" style="107" min="21" max="21"/>
    <col width="9.140625" customWidth="1" style="107" min="22" max="16384"/>
  </cols>
  <sheetData>
    <row r="1" ht="14.1" customFormat="1" customHeight="1" s="107">
      <c r="A1" s="110">
        <f>Inputs!A1</f>
        <v/>
      </c>
      <c r="D1" s="108" t="n"/>
      <c r="E1" s="111">
        <f>ModelHeader</f>
        <v/>
      </c>
      <c r="F1" s="111">
        <f>ModelHeader</f>
        <v/>
      </c>
      <c r="G1" s="111">
        <f>ModelHeader</f>
        <v/>
      </c>
      <c r="H1" s="111">
        <f>ModelHeader</f>
        <v/>
      </c>
      <c r="I1" s="111">
        <f>ModelHeader</f>
        <v/>
      </c>
      <c r="J1" s="111">
        <f>ModelHeader</f>
        <v/>
      </c>
      <c r="K1" s="111">
        <f>ModelHeader</f>
        <v/>
      </c>
      <c r="L1" s="111">
        <f>ModelHeader</f>
        <v/>
      </c>
      <c r="M1" s="111">
        <f>ModelHeader</f>
        <v/>
      </c>
      <c r="N1" s="111">
        <f>ModelHeader</f>
        <v/>
      </c>
      <c r="O1" s="111">
        <f>ModelHeader</f>
        <v/>
      </c>
      <c r="P1" s="111">
        <f>ModelHeader</f>
        <v/>
      </c>
      <c r="Q1" s="111">
        <f>ModelHeader</f>
        <v/>
      </c>
      <c r="R1" s="111">
        <f>ModelHeader</f>
        <v/>
      </c>
      <c r="S1" s="111">
        <f>ModelHeader</f>
        <v/>
      </c>
      <c r="T1" s="111">
        <f>ModelHeader</f>
        <v/>
      </c>
    </row>
    <row r="2" ht="14.1" customFormat="1" customHeight="1" s="138" thickBot="1">
      <c r="A2" s="139" t="inlineStr">
        <is>
          <t>Calculations</t>
        </is>
      </c>
      <c r="B2" s="140" t="n"/>
      <c r="C2" s="141" t="n"/>
      <c r="D2" s="141" t="n"/>
      <c r="E2" s="140">
        <f>ModelHeader</f>
        <v/>
      </c>
      <c r="F2" s="142">
        <f>ModelHeader</f>
        <v/>
      </c>
      <c r="G2" s="142">
        <f>ModelHeader</f>
        <v/>
      </c>
      <c r="H2" s="142">
        <f>ModelHeader</f>
        <v/>
      </c>
      <c r="I2" s="142">
        <f>ModelHeader</f>
        <v/>
      </c>
      <c r="J2" s="142">
        <f>ModelHeader</f>
        <v/>
      </c>
      <c r="K2" s="142">
        <f>ModelHeader</f>
        <v/>
      </c>
      <c r="L2" s="142">
        <f>ModelHeader</f>
        <v/>
      </c>
      <c r="M2" s="142">
        <f>ModelHeader</f>
        <v/>
      </c>
      <c r="N2" s="142">
        <f>ModelHeader</f>
        <v/>
      </c>
      <c r="O2" s="142">
        <f>ModelHeader</f>
        <v/>
      </c>
      <c r="P2" s="142">
        <f>ModelHeader</f>
        <v/>
      </c>
      <c r="Q2" s="142">
        <f>ModelHeader</f>
        <v/>
      </c>
      <c r="R2" s="142">
        <f>ModelHeader</f>
        <v/>
      </c>
      <c r="S2" s="142">
        <f>ModelHeader</f>
        <v/>
      </c>
      <c r="T2" s="142">
        <f>ModelHeader</f>
        <v/>
      </c>
    </row>
    <row r="3" ht="14.1" customHeight="1" s="109">
      <c r="A3" s="107" t="n"/>
      <c r="B3" s="107" t="n"/>
      <c r="C3" s="107" t="n"/>
      <c r="D3" s="107" t="n"/>
      <c r="E3" s="107" t="n"/>
      <c r="F3" s="107" t="n"/>
      <c r="G3" s="107" t="n"/>
      <c r="H3" s="107" t="n"/>
      <c r="I3" s="107" t="n"/>
      <c r="J3" s="107" t="n"/>
      <c r="K3" s="107" t="n"/>
      <c r="L3" s="107" t="n"/>
      <c r="M3" s="107" t="n"/>
      <c r="N3" s="107" t="n"/>
      <c r="O3" s="107" t="n"/>
      <c r="P3" s="107" t="n"/>
      <c r="Q3" s="107" t="n"/>
      <c r="R3" s="107" t="n"/>
      <c r="S3" s="107" t="n"/>
      <c r="T3" s="107" t="n"/>
      <c r="U3" s="107" t="n"/>
      <c r="V3" s="107" t="n"/>
      <c r="W3" s="107" t="n"/>
    </row>
    <row r="4" ht="14.1" customFormat="1" customHeight="1" s="133">
      <c r="A4" s="133" t="inlineStr">
        <is>
          <t>Operations</t>
        </is>
      </c>
      <c r="B4" s="134" t="n"/>
      <c r="C4" s="134" t="n"/>
      <c r="D4" s="143" t="n"/>
      <c r="E4" s="134" t="n"/>
      <c r="F4" s="134" t="n"/>
      <c r="G4" s="134" t="n"/>
      <c r="H4" s="134" t="n"/>
      <c r="I4" s="134" t="n"/>
      <c r="J4" s="134" t="n"/>
      <c r="K4" s="134" t="n"/>
      <c r="L4" s="134" t="n"/>
      <c r="M4" s="134" t="n"/>
      <c r="N4" s="134" t="n"/>
      <c r="O4" s="134" t="n"/>
      <c r="P4" s="134" t="n"/>
      <c r="Q4" s="134" t="n"/>
      <c r="R4" s="134" t="n"/>
      <c r="S4" s="134" t="n"/>
      <c r="T4" s="134" t="n"/>
    </row>
    <row r="5" ht="14.1" customHeight="1" s="109">
      <c r="A5" s="107" t="n"/>
      <c r="B5" s="107" t="n"/>
      <c r="C5" s="107" t="n"/>
      <c r="D5" s="108" t="n"/>
      <c r="E5" s="107" t="n"/>
      <c r="F5" s="107" t="n"/>
      <c r="G5" s="107" t="n"/>
      <c r="H5" s="107" t="n"/>
      <c r="I5" s="107" t="n"/>
      <c r="J5" s="107" t="n"/>
      <c r="K5" s="107" t="n"/>
      <c r="L5" s="107" t="n"/>
      <c r="M5" s="107" t="n"/>
      <c r="N5" s="107" t="n"/>
      <c r="O5" s="107" t="n"/>
      <c r="P5" s="107" t="n"/>
      <c r="Q5" s="107" t="n"/>
      <c r="R5" s="107" t="n"/>
      <c r="S5" s="107" t="n"/>
      <c r="T5" s="107" t="n"/>
    </row>
    <row r="6" ht="14.1" customHeight="1" s="109">
      <c r="A6" s="107" t="n"/>
      <c r="B6" s="110" t="inlineStr">
        <is>
          <t>Volumes</t>
        </is>
      </c>
      <c r="C6" s="107" t="n"/>
      <c r="D6" s="108" t="n"/>
      <c r="E6" s="107" t="n"/>
      <c r="F6" s="107" t="n"/>
      <c r="G6" s="107" t="n"/>
      <c r="H6" s="107" t="n"/>
      <c r="I6" s="107" t="n"/>
      <c r="J6" s="107" t="n"/>
      <c r="K6" s="107" t="n"/>
      <c r="L6" s="107" t="n"/>
      <c r="M6" s="107" t="n"/>
      <c r="N6" s="107" t="n"/>
      <c r="O6" s="107" t="n"/>
      <c r="P6" s="107" t="n"/>
      <c r="Q6" s="107" t="n"/>
      <c r="R6" s="107" t="n"/>
      <c r="S6" s="107" t="n"/>
      <c r="T6" s="107" t="n"/>
    </row>
    <row r="7" ht="14.1" customHeight="1" s="109">
      <c r="A7" s="107" t="n"/>
      <c r="B7" s="110" t="n"/>
      <c r="C7" s="110">
        <f>Inputs!C36</f>
        <v/>
      </c>
      <c r="D7" s="108" t="n"/>
      <c r="E7" s="107" t="n"/>
      <c r="F7" s="107" t="n"/>
      <c r="G7" s="107" t="n"/>
      <c r="H7" s="107" t="n"/>
      <c r="I7" s="107" t="n"/>
      <c r="J7" s="107" t="n"/>
      <c r="K7" s="107" t="n"/>
      <c r="L7" s="107" t="n"/>
      <c r="M7" s="107" t="n"/>
      <c r="N7" s="107" t="n"/>
      <c r="O7" s="107" t="n"/>
      <c r="P7" s="107" t="n"/>
      <c r="Q7" s="107" t="n"/>
      <c r="R7" s="107" t="n"/>
      <c r="S7" s="107" t="n"/>
      <c r="T7" s="107" t="n"/>
      <c r="U7" s="107" t="n"/>
      <c r="V7" s="107" t="n"/>
      <c r="W7" s="107" t="n"/>
    </row>
    <row r="8" ht="14.1" customHeight="1" s="109">
      <c r="A8" s="107" t="n"/>
      <c r="B8" s="110" t="n"/>
      <c r="C8" s="107">
        <f>Inputs!C37</f>
        <v/>
      </c>
      <c r="D8" s="144">
        <f>Inputs!D48</f>
        <v/>
      </c>
      <c r="E8" s="107" t="n"/>
      <c r="F8" s="107">
        <f>Inputs!F37</f>
        <v/>
      </c>
      <c r="G8" s="107">
        <f>Inputs!G37</f>
        <v/>
      </c>
      <c r="H8" s="107">
        <f>Inputs!H37</f>
        <v/>
      </c>
      <c r="I8" s="107">
        <f>Inputs!I37</f>
        <v/>
      </c>
      <c r="J8" s="107">
        <f>Inputs!J37</f>
        <v/>
      </c>
      <c r="K8" s="107">
        <f>Inputs!K37</f>
        <v/>
      </c>
      <c r="L8" s="107">
        <f>Inputs!L37</f>
        <v/>
      </c>
      <c r="M8" s="107">
        <f>Inputs!M37</f>
        <v/>
      </c>
      <c r="N8" s="107">
        <f>Inputs!N37</f>
        <v/>
      </c>
      <c r="O8" s="107">
        <f>Inputs!O37</f>
        <v/>
      </c>
      <c r="P8" s="107">
        <f>Inputs!P37</f>
        <v/>
      </c>
      <c r="Q8" s="107">
        <f>Inputs!Q37</f>
        <v/>
      </c>
      <c r="R8" s="107">
        <f>Inputs!R37</f>
        <v/>
      </c>
      <c r="S8" s="107">
        <f>Inputs!S37</f>
        <v/>
      </c>
      <c r="T8" s="107">
        <f>Inputs!T37</f>
        <v/>
      </c>
      <c r="U8" s="107" t="n"/>
      <c r="V8" s="107" t="n"/>
      <c r="W8" s="107" t="n"/>
    </row>
    <row r="9" ht="14.1" customHeight="1" s="109">
      <c r="A9" s="107" t="n"/>
      <c r="B9" s="110" t="n"/>
      <c r="C9" s="107">
        <f>Inputs!C38</f>
        <v/>
      </c>
      <c r="D9" s="145">
        <f>Inputs!D49</f>
        <v/>
      </c>
      <c r="E9" s="107" t="n"/>
      <c r="F9" s="107">
        <f>Inputs!F38</f>
        <v/>
      </c>
      <c r="G9" s="107">
        <f>Inputs!G38</f>
        <v/>
      </c>
      <c r="H9" s="107">
        <f>Inputs!H38</f>
        <v/>
      </c>
      <c r="I9" s="107">
        <f>Inputs!I38</f>
        <v/>
      </c>
      <c r="J9" s="107">
        <f>Inputs!J38</f>
        <v/>
      </c>
      <c r="K9" s="107">
        <f>Inputs!K38</f>
        <v/>
      </c>
      <c r="L9" s="107">
        <f>Inputs!L38</f>
        <v/>
      </c>
      <c r="M9" s="107">
        <f>Inputs!M38</f>
        <v/>
      </c>
      <c r="N9" s="107">
        <f>Inputs!N38</f>
        <v/>
      </c>
      <c r="O9" s="107">
        <f>Inputs!O38</f>
        <v/>
      </c>
      <c r="P9" s="107">
        <f>Inputs!P38</f>
        <v/>
      </c>
      <c r="Q9" s="107">
        <f>Inputs!Q38</f>
        <v/>
      </c>
      <c r="R9" s="107">
        <f>Inputs!R38</f>
        <v/>
      </c>
      <c r="S9" s="107">
        <f>Inputs!S38</f>
        <v/>
      </c>
      <c r="T9" s="107">
        <f>Inputs!T38</f>
        <v/>
      </c>
      <c r="U9" s="107" t="n"/>
      <c r="V9" s="107" t="n"/>
      <c r="W9" s="107" t="n"/>
    </row>
    <row r="10" ht="14.1" customHeight="1" s="109">
      <c r="A10" s="107" t="n"/>
      <c r="B10" s="110" t="n"/>
      <c r="C10" s="107">
        <f>Inputs!C39</f>
        <v/>
      </c>
      <c r="D10" s="145">
        <f>Inputs!D50</f>
        <v/>
      </c>
      <c r="E10" s="107" t="n"/>
      <c r="F10" s="107">
        <f>Inputs!F39</f>
        <v/>
      </c>
      <c r="G10" s="107">
        <f>Inputs!G39</f>
        <v/>
      </c>
      <c r="H10" s="107">
        <f>Inputs!H39</f>
        <v/>
      </c>
      <c r="I10" s="107">
        <f>Inputs!I39</f>
        <v/>
      </c>
      <c r="J10" s="107">
        <f>Inputs!J39</f>
        <v/>
      </c>
      <c r="K10" s="107">
        <f>Inputs!K39</f>
        <v/>
      </c>
      <c r="L10" s="107">
        <f>Inputs!L39</f>
        <v/>
      </c>
      <c r="M10" s="107">
        <f>Inputs!M39</f>
        <v/>
      </c>
      <c r="N10" s="107">
        <f>Inputs!N39</f>
        <v/>
      </c>
      <c r="O10" s="107">
        <f>Inputs!O39</f>
        <v/>
      </c>
      <c r="P10" s="107">
        <f>Inputs!P39</f>
        <v/>
      </c>
      <c r="Q10" s="107">
        <f>Inputs!Q39</f>
        <v/>
      </c>
      <c r="R10" s="107">
        <f>Inputs!R39</f>
        <v/>
      </c>
      <c r="S10" s="107">
        <f>Inputs!S39</f>
        <v/>
      </c>
      <c r="T10" s="107">
        <f>Inputs!T39</f>
        <v/>
      </c>
      <c r="U10" s="107" t="n"/>
      <c r="V10" s="107" t="n"/>
      <c r="W10" s="107" t="n"/>
    </row>
    <row r="11" ht="14.1" customHeight="1" s="109">
      <c r="A11" s="107" t="n"/>
      <c r="B11" s="110" t="n"/>
      <c r="C11" s="107">
        <f>Inputs!C40</f>
        <v/>
      </c>
      <c r="D11" s="145">
        <f>Inputs!D51</f>
        <v/>
      </c>
      <c r="E11" s="107" t="n"/>
      <c r="F11" s="107">
        <f>Inputs!F40</f>
        <v/>
      </c>
      <c r="G11" s="107">
        <f>Inputs!G40</f>
        <v/>
      </c>
      <c r="H11" s="107">
        <f>Inputs!H40</f>
        <v/>
      </c>
      <c r="I11" s="107">
        <f>Inputs!I40</f>
        <v/>
      </c>
      <c r="J11" s="107">
        <f>Inputs!J40</f>
        <v/>
      </c>
      <c r="K11" s="107">
        <f>Inputs!K40</f>
        <v/>
      </c>
      <c r="L11" s="107">
        <f>Inputs!L40</f>
        <v/>
      </c>
      <c r="M11" s="107">
        <f>Inputs!M40</f>
        <v/>
      </c>
      <c r="N11" s="107">
        <f>Inputs!N40</f>
        <v/>
      </c>
      <c r="O11" s="107">
        <f>Inputs!O40</f>
        <v/>
      </c>
      <c r="P11" s="107">
        <f>Inputs!P40</f>
        <v/>
      </c>
      <c r="Q11" s="107">
        <f>Inputs!Q40</f>
        <v/>
      </c>
      <c r="R11" s="107">
        <f>Inputs!R40</f>
        <v/>
      </c>
      <c r="S11" s="107">
        <f>Inputs!S40</f>
        <v/>
      </c>
      <c r="T11" s="107">
        <f>Inputs!T40</f>
        <v/>
      </c>
      <c r="U11" s="107" t="n"/>
      <c r="V11" s="107" t="n"/>
      <c r="W11" s="107" t="n"/>
    </row>
    <row r="12" ht="14.1" customHeight="1" s="109">
      <c r="A12" s="107" t="n"/>
      <c r="B12" s="110" t="n"/>
      <c r="C12" s="107">
        <f>Inputs!C41</f>
        <v/>
      </c>
      <c r="D12" s="145">
        <f>Inputs!D52</f>
        <v/>
      </c>
      <c r="E12" s="107" t="n"/>
      <c r="F12" s="107">
        <f>Inputs!F41</f>
        <v/>
      </c>
      <c r="G12" s="107">
        <f>Inputs!G41</f>
        <v/>
      </c>
      <c r="H12" s="107">
        <f>Inputs!H41</f>
        <v/>
      </c>
      <c r="I12" s="107">
        <f>Inputs!I41</f>
        <v/>
      </c>
      <c r="J12" s="107">
        <f>Inputs!J41</f>
        <v/>
      </c>
      <c r="K12" s="107">
        <f>Inputs!K41</f>
        <v/>
      </c>
      <c r="L12" s="107">
        <f>Inputs!L41</f>
        <v/>
      </c>
      <c r="M12" s="107">
        <f>Inputs!M41</f>
        <v/>
      </c>
      <c r="N12" s="107">
        <f>Inputs!N41</f>
        <v/>
      </c>
      <c r="O12" s="107">
        <f>Inputs!O41</f>
        <v/>
      </c>
      <c r="P12" s="107">
        <f>Inputs!P41</f>
        <v/>
      </c>
      <c r="Q12" s="107">
        <f>Inputs!Q41</f>
        <v/>
      </c>
      <c r="R12" s="107">
        <f>Inputs!R41</f>
        <v/>
      </c>
      <c r="S12" s="107">
        <f>Inputs!S41</f>
        <v/>
      </c>
      <c r="T12" s="107">
        <f>Inputs!T41</f>
        <v/>
      </c>
      <c r="U12" s="107" t="n"/>
      <c r="V12" s="107" t="n"/>
      <c r="W12" s="107" t="n"/>
    </row>
    <row r="13" ht="14.1" customHeight="1" s="109">
      <c r="A13" s="107" t="n"/>
      <c r="B13" s="110" t="n"/>
      <c r="C13" s="107">
        <f>Inputs!C42</f>
        <v/>
      </c>
      <c r="D13" s="145">
        <f>Inputs!D53</f>
        <v/>
      </c>
      <c r="E13" s="107" t="n"/>
      <c r="F13" s="107">
        <f>Inputs!F42</f>
        <v/>
      </c>
      <c r="G13" s="107">
        <f>Inputs!G42</f>
        <v/>
      </c>
      <c r="H13" s="107">
        <f>Inputs!H42</f>
        <v/>
      </c>
      <c r="I13" s="107">
        <f>Inputs!I42</f>
        <v/>
      </c>
      <c r="J13" s="107">
        <f>Inputs!J42</f>
        <v/>
      </c>
      <c r="K13" s="107">
        <f>Inputs!K42</f>
        <v/>
      </c>
      <c r="L13" s="107">
        <f>Inputs!L42</f>
        <v/>
      </c>
      <c r="M13" s="107">
        <f>Inputs!M42</f>
        <v/>
      </c>
      <c r="N13" s="107">
        <f>Inputs!N42</f>
        <v/>
      </c>
      <c r="O13" s="107">
        <f>Inputs!O42</f>
        <v/>
      </c>
      <c r="P13" s="107">
        <f>Inputs!P42</f>
        <v/>
      </c>
      <c r="Q13" s="107">
        <f>Inputs!Q42</f>
        <v/>
      </c>
      <c r="R13" s="107">
        <f>Inputs!R42</f>
        <v/>
      </c>
      <c r="S13" s="107">
        <f>Inputs!S42</f>
        <v/>
      </c>
      <c r="T13" s="107">
        <f>Inputs!T42</f>
        <v/>
      </c>
      <c r="U13" s="107" t="n"/>
      <c r="V13" s="107" t="n"/>
      <c r="W13" s="107" t="n"/>
    </row>
    <row r="14" ht="14.1" customHeight="1" s="109">
      <c r="A14" s="107" t="n"/>
      <c r="B14" s="110" t="n"/>
      <c r="C14" s="107">
        <f>Inputs!C43</f>
        <v/>
      </c>
      <c r="D14" s="145">
        <f>Inputs!D54</f>
        <v/>
      </c>
      <c r="E14" s="107" t="n"/>
      <c r="F14" s="107">
        <f>Inputs!F43</f>
        <v/>
      </c>
      <c r="G14" s="107">
        <f>Inputs!G43</f>
        <v/>
      </c>
      <c r="H14" s="107">
        <f>Inputs!H43</f>
        <v/>
      </c>
      <c r="I14" s="107">
        <f>Inputs!I43</f>
        <v/>
      </c>
      <c r="J14" s="107">
        <f>Inputs!J43</f>
        <v/>
      </c>
      <c r="K14" s="107">
        <f>Inputs!K43</f>
        <v/>
      </c>
      <c r="L14" s="107">
        <f>Inputs!L43</f>
        <v/>
      </c>
      <c r="M14" s="107">
        <f>Inputs!M43</f>
        <v/>
      </c>
      <c r="N14" s="107">
        <f>Inputs!N43</f>
        <v/>
      </c>
      <c r="O14" s="107">
        <f>Inputs!O43</f>
        <v/>
      </c>
      <c r="P14" s="107">
        <f>Inputs!P43</f>
        <v/>
      </c>
      <c r="Q14" s="107">
        <f>Inputs!Q43</f>
        <v/>
      </c>
      <c r="R14" s="107">
        <f>Inputs!R43</f>
        <v/>
      </c>
      <c r="S14" s="107">
        <f>Inputs!S43</f>
        <v/>
      </c>
      <c r="T14" s="107">
        <f>Inputs!T43</f>
        <v/>
      </c>
      <c r="U14" s="107" t="n"/>
      <c r="V14" s="107" t="n"/>
      <c r="W14" s="107" t="n"/>
    </row>
    <row r="15" ht="14.1" customHeight="1" s="109">
      <c r="A15" s="107" t="n"/>
      <c r="B15" s="110" t="n"/>
      <c r="C15" s="107">
        <f>Inputs!C44</f>
        <v/>
      </c>
      <c r="D15" s="145">
        <f>Inputs!D55</f>
        <v/>
      </c>
      <c r="E15" s="107" t="n"/>
      <c r="F15" s="107">
        <f>Inputs!F44</f>
        <v/>
      </c>
      <c r="G15" s="107">
        <f>Inputs!G44</f>
        <v/>
      </c>
      <c r="H15" s="107">
        <f>Inputs!H44</f>
        <v/>
      </c>
      <c r="I15" s="107">
        <f>Inputs!I44</f>
        <v/>
      </c>
      <c r="J15" s="107">
        <f>Inputs!J44</f>
        <v/>
      </c>
      <c r="K15" s="107">
        <f>Inputs!K44</f>
        <v/>
      </c>
      <c r="L15" s="107">
        <f>Inputs!L44</f>
        <v/>
      </c>
      <c r="M15" s="107">
        <f>Inputs!M44</f>
        <v/>
      </c>
      <c r="N15" s="107">
        <f>Inputs!N44</f>
        <v/>
      </c>
      <c r="O15" s="107">
        <f>Inputs!O44</f>
        <v/>
      </c>
      <c r="P15" s="107">
        <f>Inputs!P44</f>
        <v/>
      </c>
      <c r="Q15" s="107">
        <f>Inputs!Q44</f>
        <v/>
      </c>
      <c r="R15" s="107">
        <f>Inputs!R44</f>
        <v/>
      </c>
      <c r="S15" s="107">
        <f>Inputs!S44</f>
        <v/>
      </c>
      <c r="T15" s="107">
        <f>Inputs!T44</f>
        <v/>
      </c>
      <c r="U15" s="107" t="n"/>
      <c r="V15" s="107" t="n"/>
      <c r="W15" s="107" t="n"/>
    </row>
    <row r="16" ht="14.1" customHeight="1" s="109">
      <c r="A16" s="107" t="n"/>
      <c r="B16" s="110" t="n"/>
      <c r="C16" s="146" t="inlineStr">
        <is>
          <t>Total volume</t>
        </is>
      </c>
      <c r="D16" s="147" t="inlineStr">
        <is>
          <t>units ms</t>
        </is>
      </c>
      <c r="E16" s="146" t="n"/>
      <c r="F16" s="146">
        <f>SUM(F8:F15)</f>
        <v/>
      </c>
      <c r="G16" s="146">
        <f>SUM(G8:G15)</f>
        <v/>
      </c>
      <c r="H16" s="146">
        <f>SUM(H8:H15)</f>
        <v/>
      </c>
      <c r="I16" s="146">
        <f>SUM(I8:I15)</f>
        <v/>
      </c>
      <c r="J16" s="146">
        <f>SUM(J8:J15)</f>
        <v/>
      </c>
      <c r="K16" s="146">
        <f>SUM(K8:K15)</f>
        <v/>
      </c>
      <c r="L16" s="146">
        <f>SUM(L8:L15)</f>
        <v/>
      </c>
      <c r="M16" s="146">
        <f>SUM(M8:M15)</f>
        <v/>
      </c>
      <c r="N16" s="146">
        <f>SUM(N8:N15)</f>
        <v/>
      </c>
      <c r="O16" s="146">
        <f>SUM(O8:O15)</f>
        <v/>
      </c>
      <c r="P16" s="146">
        <f>SUM(P8:P15)</f>
        <v/>
      </c>
      <c r="Q16" s="146">
        <f>SUM(Q8:Q15)</f>
        <v/>
      </c>
      <c r="R16" s="146">
        <f>SUM(R8:R15)</f>
        <v/>
      </c>
      <c r="S16" s="146">
        <f>SUM(S8:S15)</f>
        <v/>
      </c>
      <c r="T16" s="146">
        <f>SUM(T8:T15)</f>
        <v/>
      </c>
      <c r="U16" s="107" t="n"/>
      <c r="V16" s="107" t="n"/>
      <c r="W16" s="107" t="n"/>
    </row>
    <row r="17" ht="14.1" customHeight="1" s="109">
      <c r="A17" s="107" t="n"/>
      <c r="B17" s="110" t="n"/>
      <c r="C17" s="107" t="n"/>
      <c r="D17" s="108" t="n"/>
      <c r="E17" s="107" t="n"/>
      <c r="F17" s="107" t="n"/>
      <c r="G17" s="107" t="n"/>
      <c r="H17" s="107" t="n"/>
      <c r="I17" s="107" t="n"/>
      <c r="J17" s="107" t="n"/>
      <c r="K17" s="107" t="n"/>
      <c r="L17" s="107" t="n"/>
      <c r="M17" s="107" t="n"/>
      <c r="N17" s="107" t="n"/>
      <c r="O17" s="107" t="n"/>
      <c r="P17" s="107" t="n"/>
      <c r="Q17" s="107" t="n"/>
      <c r="R17" s="107" t="n"/>
      <c r="S17" s="107" t="n"/>
      <c r="T17" s="107" t="n"/>
      <c r="U17" s="107" t="n"/>
      <c r="V17" s="107" t="n"/>
      <c r="W17" s="107" t="n"/>
    </row>
    <row r="18" ht="14.1" customHeight="1" s="109">
      <c r="A18" s="107" t="n"/>
      <c r="B18" s="110" t="n"/>
      <c r="C18" s="107">
        <f>Inputs!C$60</f>
        <v/>
      </c>
      <c r="D18" s="108" t="inlineStr">
        <is>
          <t>units ms</t>
        </is>
      </c>
      <c r="E18" s="107" t="n"/>
      <c r="F18" s="107">
        <f>SUMIF($D8:$D15,$C18,F8:F15)</f>
        <v/>
      </c>
      <c r="G18" s="107">
        <f>SUMIF($D8:$D15,$C18,G8:G15)</f>
        <v/>
      </c>
      <c r="H18" s="107">
        <f>SUMIF($D8:$D15,$C18,H8:H15)</f>
        <v/>
      </c>
      <c r="I18" s="107">
        <f>SUMIF($D8:$D15,$C18,I8:I15)</f>
        <v/>
      </c>
      <c r="J18" s="107">
        <f>SUMIF($D8:$D15,$C18,J8:J15)</f>
        <v/>
      </c>
      <c r="K18" s="107">
        <f>SUMIF($D8:$D15,$C18,K8:K15)</f>
        <v/>
      </c>
      <c r="L18" s="107">
        <f>SUMIF($D8:$D15,$C18,L8:L15)</f>
        <v/>
      </c>
      <c r="M18" s="107">
        <f>SUMIF($D8:$D15,$C18,M8:M15)</f>
        <v/>
      </c>
      <c r="N18" s="107">
        <f>SUMIF($D8:$D15,$C18,N8:N15)</f>
        <v/>
      </c>
      <c r="O18" s="107">
        <f>SUMIF($D8:$D15,$C18,O8:O15)</f>
        <v/>
      </c>
      <c r="P18" s="107">
        <f>SUMIF($D8:$D15,$C18,P8:P15)</f>
        <v/>
      </c>
      <c r="Q18" s="107">
        <f>SUMIF($D8:$D15,$C18,Q8:Q15)</f>
        <v/>
      </c>
      <c r="R18" s="107">
        <f>SUMIF($D8:$D15,$C18,R8:R15)</f>
        <v/>
      </c>
      <c r="S18" s="107">
        <f>SUMIF($D8:$D15,$C18,S8:S15)</f>
        <v/>
      </c>
      <c r="T18" s="107">
        <f>SUMIF($D8:$D15,$C18,T8:T15)</f>
        <v/>
      </c>
      <c r="U18" s="107" t="n"/>
      <c r="V18" s="107" t="n"/>
      <c r="W18" s="107" t="n"/>
    </row>
    <row r="19" ht="14.1" customHeight="1" s="109">
      <c r="A19" s="107" t="n"/>
      <c r="B19" s="110" t="n"/>
      <c r="C19" s="107">
        <f>Inputs!C$61</f>
        <v/>
      </c>
      <c r="D19" s="108" t="inlineStr">
        <is>
          <t>units ms</t>
        </is>
      </c>
      <c r="E19" s="107" t="n"/>
      <c r="F19" s="107">
        <f>SUMIF($D9:$D16,$C19,F9:F16)</f>
        <v/>
      </c>
      <c r="G19" s="107">
        <f>SUMIF($D9:$D16,$C19,G9:G16)</f>
        <v/>
      </c>
      <c r="H19" s="107">
        <f>SUMIF($D9:$D16,$C19,H9:H16)</f>
        <v/>
      </c>
      <c r="I19" s="107">
        <f>SUMIF($D9:$D16,$C19,I9:I16)</f>
        <v/>
      </c>
      <c r="J19" s="107">
        <f>SUMIF($D9:$D16,$C19,J9:J16)</f>
        <v/>
      </c>
      <c r="K19" s="107">
        <f>SUMIF($D9:$D16,$C19,K9:K16)</f>
        <v/>
      </c>
      <c r="L19" s="107">
        <f>SUMIF($D9:$D16,$C19,L9:L16)</f>
        <v/>
      </c>
      <c r="M19" s="107">
        <f>SUMIF($D9:$D16,$C19,M9:M16)</f>
        <v/>
      </c>
      <c r="N19" s="107">
        <f>SUMIF($D9:$D16,$C19,N9:N16)</f>
        <v/>
      </c>
      <c r="O19" s="107">
        <f>SUMIF($D9:$D16,$C19,O9:O16)</f>
        <v/>
      </c>
      <c r="P19" s="107">
        <f>SUMIF($D9:$D16,$C19,P9:P16)</f>
        <v/>
      </c>
      <c r="Q19" s="107">
        <f>SUMIF($D9:$D16,$C19,Q9:Q16)</f>
        <v/>
      </c>
      <c r="R19" s="107">
        <f>SUMIF($D9:$D16,$C19,R9:R16)</f>
        <v/>
      </c>
      <c r="S19" s="107">
        <f>SUMIF($D9:$D16,$C19,S9:S16)</f>
        <v/>
      </c>
      <c r="T19" s="107">
        <f>SUMIF($D9:$D16,$C19,T9:T16)</f>
        <v/>
      </c>
      <c r="U19" s="107" t="n"/>
      <c r="V19" s="107" t="n"/>
      <c r="W19" s="107" t="n"/>
    </row>
    <row r="20" ht="14.1" customHeight="1" s="109">
      <c r="A20" s="107" t="n"/>
      <c r="B20" s="110" t="n"/>
      <c r="C20" s="107">
        <f>Inputs!C$62</f>
        <v/>
      </c>
      <c r="D20" s="108" t="inlineStr">
        <is>
          <t>units ms</t>
        </is>
      </c>
      <c r="E20" s="107" t="n"/>
      <c r="F20" s="107">
        <f>SUMIF($D10:$D17,$C20,F10:F17)</f>
        <v/>
      </c>
      <c r="G20" s="107">
        <f>SUMIF($D10:$D17,$C20,G10:G17)</f>
        <v/>
      </c>
      <c r="H20" s="107">
        <f>SUMIF($D10:$D17,$C20,H10:H17)</f>
        <v/>
      </c>
      <c r="I20" s="107">
        <f>SUMIF($D10:$D17,$C20,I10:I17)</f>
        <v/>
      </c>
      <c r="J20" s="107">
        <f>SUMIF($D10:$D17,$C20,J10:J17)</f>
        <v/>
      </c>
      <c r="K20" s="107">
        <f>SUMIF($D10:$D17,$C20,K10:K17)</f>
        <v/>
      </c>
      <c r="L20" s="107">
        <f>SUMIF($D10:$D17,$C20,L10:L17)</f>
        <v/>
      </c>
      <c r="M20" s="107">
        <f>SUMIF($D10:$D17,$C20,M10:M17)</f>
        <v/>
      </c>
      <c r="N20" s="107">
        <f>SUMIF($D10:$D17,$C20,N10:N17)</f>
        <v/>
      </c>
      <c r="O20" s="107">
        <f>SUMIF($D10:$D17,$C20,O10:O17)</f>
        <v/>
      </c>
      <c r="P20" s="107">
        <f>SUMIF($D10:$D17,$C20,P10:P17)</f>
        <v/>
      </c>
      <c r="Q20" s="107">
        <f>SUMIF($D10:$D17,$C20,Q10:Q17)</f>
        <v/>
      </c>
      <c r="R20" s="107">
        <f>SUMIF($D10:$D17,$C20,R10:R17)</f>
        <v/>
      </c>
      <c r="S20" s="107">
        <f>SUMIF($D10:$D17,$C20,S10:S17)</f>
        <v/>
      </c>
      <c r="T20" s="107">
        <f>SUMIF($D10:$D17,$C20,T10:T17)</f>
        <v/>
      </c>
      <c r="U20" s="107" t="n"/>
      <c r="V20" s="107" t="n"/>
      <c r="W20" s="107" t="n"/>
    </row>
    <row r="21" ht="14.1" customHeight="1" s="109">
      <c r="A21" s="107" t="n"/>
      <c r="B21" s="110" t="n"/>
      <c r="C21" s="107" t="n"/>
      <c r="D21" s="108" t="n"/>
      <c r="E21" s="107" t="n"/>
      <c r="F21" s="107" t="n"/>
      <c r="G21" s="107" t="n"/>
      <c r="H21" s="107" t="n"/>
      <c r="I21" s="107" t="n"/>
      <c r="J21" s="107" t="n"/>
      <c r="K21" s="107" t="n"/>
      <c r="L21" s="107" t="n"/>
      <c r="M21" s="107" t="n"/>
      <c r="N21" s="107" t="n"/>
      <c r="O21" s="107" t="n"/>
      <c r="P21" s="107" t="n"/>
      <c r="Q21" s="107" t="n"/>
      <c r="R21" s="107" t="n"/>
      <c r="S21" s="107" t="n"/>
      <c r="T21" s="107" t="n"/>
      <c r="U21" s="107" t="n"/>
      <c r="V21" s="107" t="n"/>
      <c r="W21" s="107" t="n"/>
    </row>
    <row r="22" ht="14.1" customHeight="1" s="109">
      <c r="A22" s="107" t="n"/>
      <c r="B22" s="110" t="inlineStr">
        <is>
          <t>Revenues</t>
        </is>
      </c>
      <c r="C22" s="107" t="n"/>
      <c r="D22" s="108" t="n"/>
      <c r="E22" s="107" t="n"/>
      <c r="F22" s="107" t="n"/>
      <c r="G22" s="107" t="n"/>
      <c r="H22" s="107" t="n"/>
      <c r="I22" s="107" t="n"/>
      <c r="J22" s="107" t="n"/>
      <c r="K22" s="107" t="n"/>
      <c r="L22" s="107" t="n"/>
      <c r="M22" s="107" t="n"/>
      <c r="N22" s="107" t="n"/>
      <c r="O22" s="107" t="n"/>
      <c r="P22" s="107" t="n"/>
      <c r="Q22" s="107" t="n"/>
      <c r="R22" s="107" t="n"/>
      <c r="S22" s="107" t="n"/>
      <c r="T22" s="107" t="n"/>
      <c r="U22" s="107" t="n"/>
      <c r="V22" s="107" t="n"/>
      <c r="W22" s="107" t="n"/>
    </row>
    <row r="23" ht="14.1" customHeight="1" s="109">
      <c r="A23" s="107" t="n"/>
      <c r="B23" s="110" t="n"/>
      <c r="C23" s="107">
        <f>Inputs!C$57</f>
        <v/>
      </c>
      <c r="D23" s="108" t="n"/>
      <c r="E23" s="107" t="inlineStr">
        <is>
          <t>Base</t>
        </is>
      </c>
      <c r="F23" s="107" t="n"/>
      <c r="G23" s="107" t="n"/>
      <c r="H23" s="107" t="n"/>
      <c r="I23" s="107" t="n"/>
      <c r="J23" s="107" t="n"/>
      <c r="K23" s="107" t="n"/>
      <c r="L23" s="107" t="n"/>
      <c r="M23" s="107" t="n"/>
      <c r="N23" s="107" t="n"/>
      <c r="O23" s="107" t="n"/>
      <c r="P23" s="107" t="n"/>
      <c r="Q23" s="107" t="n"/>
      <c r="R23" s="107" t="n"/>
      <c r="S23" s="107" t="n"/>
      <c r="T23" s="107" t="n"/>
      <c r="U23" s="107" t="n"/>
      <c r="V23" s="107" t="n"/>
      <c r="W23" s="107" t="n"/>
    </row>
    <row r="24" ht="14.1" customHeight="1" s="109">
      <c r="A24" s="107" t="n"/>
      <c r="B24" s="110" t="n"/>
      <c r="C24" s="107" t="n"/>
      <c r="D24" s="108" t="n"/>
      <c r="E24" s="107" t="n"/>
      <c r="F24" s="107" t="n"/>
      <c r="G24" s="107" t="n"/>
      <c r="H24" s="107" t="n"/>
      <c r="I24" s="107" t="n"/>
      <c r="J24" s="107" t="n"/>
      <c r="K24" s="107" t="n"/>
      <c r="L24" s="107" t="n"/>
      <c r="M24" s="107" t="n"/>
      <c r="N24" s="107" t="n"/>
      <c r="O24" s="107" t="n"/>
      <c r="P24" s="107" t="n"/>
      <c r="Q24" s="107" t="n"/>
      <c r="R24" s="107" t="n"/>
      <c r="S24" s="107" t="n"/>
      <c r="T24" s="107" t="n"/>
      <c r="U24" s="107" t="n"/>
      <c r="V24" s="107" t="n"/>
      <c r="W24" s="107" t="n"/>
    </row>
    <row r="25" ht="14.1" customHeight="1" s="109">
      <c r="A25" s="107" t="n"/>
      <c r="B25" s="110" t="n"/>
      <c r="C25" s="107">
        <f>IF($E$23="Base",Inputs!C59,Inputs!C64)</f>
        <v/>
      </c>
      <c r="D25" s="108" t="n"/>
      <c r="E25" s="107" t="n"/>
      <c r="F25" s="107" t="n"/>
      <c r="G25" s="107" t="n"/>
      <c r="H25" s="107" t="n"/>
      <c r="I25" s="107" t="n"/>
      <c r="J25" s="107" t="n"/>
      <c r="K25" s="107" t="n"/>
      <c r="L25" s="107" t="n"/>
      <c r="M25" s="107" t="n"/>
      <c r="N25" s="107" t="n"/>
      <c r="O25" s="107" t="n"/>
      <c r="P25" s="107" t="n"/>
      <c r="Q25" s="107" t="n"/>
      <c r="R25" s="107" t="n"/>
      <c r="S25" s="107" t="n"/>
      <c r="T25" s="107" t="n"/>
      <c r="U25" s="107" t="n"/>
      <c r="V25" s="107" t="n"/>
      <c r="W25" s="107" t="n"/>
    </row>
    <row r="26" ht="14.1" customFormat="1" customHeight="1" s="148">
      <c r="A26" s="107" t="n"/>
      <c r="B26" s="110" t="n"/>
      <c r="C26" s="107">
        <f>IF($E$23="Base",Inputs!C60,Inputs!C65)</f>
        <v/>
      </c>
      <c r="D26" s="108">
        <f>IF($E$23="Base ",Inputs!D60,Inputs!D65)</f>
        <v/>
      </c>
      <c r="E26" s="107" t="n"/>
      <c r="F26" s="107">
        <f>IF($E$23="Base ",Inputs!F60,Inputs!F65)</f>
        <v/>
      </c>
      <c r="G26" s="107">
        <f>IF($E$23="Base ",Inputs!G60,Inputs!G65)</f>
        <v/>
      </c>
      <c r="H26" s="107">
        <f>IF($E$23="Base ",Inputs!H60,Inputs!H65)</f>
        <v/>
      </c>
      <c r="I26" s="107">
        <f>IF($E$23="Base ",Inputs!I60,Inputs!I65)</f>
        <v/>
      </c>
      <c r="J26" s="107">
        <f>IF($E$23="Base ",Inputs!J60,Inputs!J65)</f>
        <v/>
      </c>
      <c r="K26" s="107">
        <f>IF($E$23="Base ",Inputs!K60,Inputs!K65)</f>
        <v/>
      </c>
      <c r="L26" s="107">
        <f>IF($E$23="Base ",Inputs!L60,Inputs!L65)</f>
        <v/>
      </c>
      <c r="M26" s="107">
        <f>IF($E$23="Base ",Inputs!M60,Inputs!M65)</f>
        <v/>
      </c>
      <c r="N26" s="107">
        <f>IF($E$23="Base ",Inputs!N60,Inputs!N65)</f>
        <v/>
      </c>
      <c r="O26" s="107">
        <f>IF($E$23="Base ",Inputs!O60,Inputs!O65)</f>
        <v/>
      </c>
      <c r="P26" s="107">
        <f>IF($E$23="Base ",Inputs!P60,Inputs!P65)</f>
        <v/>
      </c>
      <c r="Q26" s="107">
        <f>IF($E$23="Base ",Inputs!Q60,Inputs!Q65)</f>
        <v/>
      </c>
      <c r="R26" s="107">
        <f>IF($E$23="Base ",Inputs!R60,Inputs!R65)</f>
        <v/>
      </c>
      <c r="S26" s="107">
        <f>IF($E$23="Base ",Inputs!S60,Inputs!S65)</f>
        <v/>
      </c>
      <c r="T26" s="107">
        <f>IF($E$23="Base ",Inputs!T60,Inputs!T65)</f>
        <v/>
      </c>
      <c r="U26" s="148" t="n"/>
      <c r="V26" s="148" t="n"/>
      <c r="W26" s="148" t="n"/>
    </row>
    <row r="27" ht="14.1" customFormat="1" customHeight="1" s="148">
      <c r="A27" s="107" t="n"/>
      <c r="B27" s="110" t="n"/>
      <c r="C27" s="107">
        <f>IF($E$23="Base",Inputs!C61,Inputs!C66)</f>
        <v/>
      </c>
      <c r="D27" s="108">
        <f>IF($E$23="Base ",Inputs!D61,Inputs!D66)</f>
        <v/>
      </c>
      <c r="E27" s="107" t="n"/>
      <c r="F27" s="107">
        <f>IF($E$23="Base ",Inputs!F61,Inputs!F66)</f>
        <v/>
      </c>
      <c r="G27" s="107">
        <f>IF($E$23="Base ",Inputs!G61,Inputs!G66)</f>
        <v/>
      </c>
      <c r="H27" s="107">
        <f>IF($E$23="Base ",Inputs!H61,Inputs!H66)</f>
        <v/>
      </c>
      <c r="I27" s="107">
        <f>IF($E$23="Base ",Inputs!I61,Inputs!I66)</f>
        <v/>
      </c>
      <c r="J27" s="107">
        <f>IF($E$23="Base ",Inputs!J61,Inputs!J66)</f>
        <v/>
      </c>
      <c r="K27" s="107">
        <f>IF($E$23="Base ",Inputs!K61,Inputs!K66)</f>
        <v/>
      </c>
      <c r="L27" s="107">
        <f>IF($E$23="Base ",Inputs!L61,Inputs!L66)</f>
        <v/>
      </c>
      <c r="M27" s="107">
        <f>IF($E$23="Base ",Inputs!M61,Inputs!M66)</f>
        <v/>
      </c>
      <c r="N27" s="107">
        <f>IF($E$23="Base ",Inputs!N61,Inputs!N66)</f>
        <v/>
      </c>
      <c r="O27" s="107">
        <f>IF($E$23="Base ",Inputs!O61,Inputs!O66)</f>
        <v/>
      </c>
      <c r="P27" s="107">
        <f>IF($E$23="Base ",Inputs!P61,Inputs!P66)</f>
        <v/>
      </c>
      <c r="Q27" s="107">
        <f>IF($E$23="Base ",Inputs!Q61,Inputs!Q66)</f>
        <v/>
      </c>
      <c r="R27" s="107">
        <f>IF($E$23="Base ",Inputs!R61,Inputs!R66)</f>
        <v/>
      </c>
      <c r="S27" s="107">
        <f>IF($E$23="Base ",Inputs!S61,Inputs!S66)</f>
        <v/>
      </c>
      <c r="T27" s="107">
        <f>IF($E$23="Base ",Inputs!T61,Inputs!T66)</f>
        <v/>
      </c>
      <c r="U27" s="148" t="n"/>
      <c r="V27" s="148" t="n"/>
      <c r="W27" s="148" t="n"/>
    </row>
    <row r="28" ht="14.1" customFormat="1" customHeight="1" s="148">
      <c r="A28" s="107" t="n"/>
      <c r="B28" s="110" t="n"/>
      <c r="C28" s="107">
        <f>IF($E$23="Base",Inputs!C62,Inputs!C67)</f>
        <v/>
      </c>
      <c r="D28" s="108">
        <f>IF($E$23="Base ",Inputs!D62,Inputs!D67)</f>
        <v/>
      </c>
      <c r="E28" s="107" t="n"/>
      <c r="F28" s="107">
        <f>IF($E$23="Base ",Inputs!F62,Inputs!F67)</f>
        <v/>
      </c>
      <c r="G28" s="107">
        <f>IF($E$23="Base ",Inputs!G62,Inputs!G67)</f>
        <v/>
      </c>
      <c r="H28" s="107">
        <f>IF($E$23="Base ",Inputs!H62,Inputs!H67)</f>
        <v/>
      </c>
      <c r="I28" s="107">
        <f>IF($E$23="Base ",Inputs!I62,Inputs!I67)</f>
        <v/>
      </c>
      <c r="J28" s="107">
        <f>IF($E$23="Base ",Inputs!J62,Inputs!J67)</f>
        <v/>
      </c>
      <c r="K28" s="107">
        <f>IF($E$23="Base ",Inputs!K62,Inputs!K67)</f>
        <v/>
      </c>
      <c r="L28" s="107">
        <f>IF($E$23="Base ",Inputs!L62,Inputs!L67)</f>
        <v/>
      </c>
      <c r="M28" s="107">
        <f>IF($E$23="Base ",Inputs!M62,Inputs!M67)</f>
        <v/>
      </c>
      <c r="N28" s="107">
        <f>IF($E$23="Base ",Inputs!N62,Inputs!N67)</f>
        <v/>
      </c>
      <c r="O28" s="107">
        <f>IF($E$23="Base ",Inputs!O62,Inputs!O67)</f>
        <v/>
      </c>
      <c r="P28" s="107">
        <f>IF($E$23="Base ",Inputs!P62,Inputs!P67)</f>
        <v/>
      </c>
      <c r="Q28" s="107">
        <f>IF($E$23="Base ",Inputs!Q62,Inputs!Q67)</f>
        <v/>
      </c>
      <c r="R28" s="107">
        <f>IF($E$23="Base ",Inputs!R62,Inputs!R67)</f>
        <v/>
      </c>
      <c r="S28" s="107">
        <f>IF($E$23="Base ",Inputs!S62,Inputs!S67)</f>
        <v/>
      </c>
      <c r="T28" s="107">
        <f>IF($E$23="Base ",Inputs!T62,Inputs!T67)</f>
        <v/>
      </c>
      <c r="U28" s="148" t="n"/>
      <c r="V28" s="148" t="n"/>
      <c r="W28" s="148" t="n"/>
    </row>
    <row r="29" ht="14.1" customHeight="1" s="109">
      <c r="A29" s="107" t="n"/>
      <c r="B29" s="110" t="n"/>
      <c r="C29" s="107" t="n"/>
      <c r="D29" s="108" t="n"/>
      <c r="E29" s="107" t="n"/>
      <c r="F29" s="107" t="n"/>
      <c r="G29" s="107" t="n"/>
      <c r="H29" s="107" t="n"/>
      <c r="I29" s="107" t="n"/>
      <c r="J29" s="107" t="n"/>
      <c r="K29" s="107" t="n"/>
      <c r="L29" s="107" t="n"/>
      <c r="M29" s="107" t="n"/>
      <c r="N29" s="107" t="n"/>
      <c r="O29" s="107" t="n"/>
      <c r="P29" s="107" t="n"/>
      <c r="Q29" s="107" t="n"/>
      <c r="R29" s="107" t="n"/>
      <c r="S29" s="107" t="n"/>
      <c r="T29" s="107" t="n"/>
      <c r="U29" s="107" t="n"/>
      <c r="V29" s="107" t="n"/>
      <c r="W29" s="107" t="n"/>
    </row>
    <row r="30" ht="14.1" customHeight="1" s="109">
      <c r="A30" s="107" t="n"/>
      <c r="B30" s="110" t="n"/>
      <c r="C30" s="107">
        <f>C26</f>
        <v/>
      </c>
      <c r="D30" s="108" t="inlineStr">
        <is>
          <t>$m</t>
        </is>
      </c>
      <c r="E30" s="107" t="n"/>
      <c r="F30" s="107">
        <f>F18*F26</f>
        <v/>
      </c>
      <c r="G30" s="107">
        <f>G18*G26</f>
        <v/>
      </c>
      <c r="H30" s="107">
        <f>H18*H26</f>
        <v/>
      </c>
      <c r="I30" s="107">
        <f>I18*I26</f>
        <v/>
      </c>
      <c r="J30" s="107">
        <f>J18*J26</f>
        <v/>
      </c>
      <c r="K30" s="107">
        <f>K18*K26</f>
        <v/>
      </c>
      <c r="L30" s="107">
        <f>L18*L26</f>
        <v/>
      </c>
      <c r="M30" s="107">
        <f>M18*M26</f>
        <v/>
      </c>
      <c r="N30" s="107">
        <f>N18*N26</f>
        <v/>
      </c>
      <c r="O30" s="107">
        <f>O18*O26</f>
        <v/>
      </c>
      <c r="P30" s="107">
        <f>P18*P26</f>
        <v/>
      </c>
      <c r="Q30" s="107">
        <f>Q18*Q26</f>
        <v/>
      </c>
      <c r="R30" s="107">
        <f>R18*R26</f>
        <v/>
      </c>
      <c r="S30" s="107">
        <f>S18*S26</f>
        <v/>
      </c>
      <c r="T30" s="107">
        <f>T18*T26</f>
        <v/>
      </c>
      <c r="U30" s="107" t="n"/>
      <c r="V30" s="107" t="n"/>
      <c r="W30" s="107" t="n"/>
    </row>
    <row r="31" ht="14.1" customHeight="1" s="109">
      <c r="A31" s="107" t="n"/>
      <c r="B31" s="110" t="n"/>
      <c r="C31" s="107">
        <f>C27</f>
        <v/>
      </c>
      <c r="D31" s="108" t="inlineStr">
        <is>
          <t>$m</t>
        </is>
      </c>
      <c r="E31" s="107" t="n"/>
      <c r="F31" s="107">
        <f>F19*F27</f>
        <v/>
      </c>
      <c r="G31" s="107">
        <f>G19*G27</f>
        <v/>
      </c>
      <c r="H31" s="107">
        <f>H19*H27</f>
        <v/>
      </c>
      <c r="I31" s="107">
        <f>I19*I27</f>
        <v/>
      </c>
      <c r="J31" s="107">
        <f>J19*J27</f>
        <v/>
      </c>
      <c r="K31" s="107">
        <f>K19*K27</f>
        <v/>
      </c>
      <c r="L31" s="107">
        <f>L19*L27</f>
        <v/>
      </c>
      <c r="M31" s="107">
        <f>M19*M27</f>
        <v/>
      </c>
      <c r="N31" s="107">
        <f>N19*N27</f>
        <v/>
      </c>
      <c r="O31" s="107">
        <f>O19*O27</f>
        <v/>
      </c>
      <c r="P31" s="107">
        <f>P19*P27</f>
        <v/>
      </c>
      <c r="Q31" s="107">
        <f>Q19*Q27</f>
        <v/>
      </c>
      <c r="R31" s="107">
        <f>R19*R27</f>
        <v/>
      </c>
      <c r="S31" s="107">
        <f>S19*S27</f>
        <v/>
      </c>
      <c r="T31" s="107">
        <f>T19*T27</f>
        <v/>
      </c>
      <c r="U31" s="107" t="n"/>
      <c r="V31" s="107" t="n"/>
      <c r="W31" s="107" t="n"/>
    </row>
    <row r="32" ht="14.1" customHeight="1" s="109">
      <c r="A32" s="107" t="n"/>
      <c r="B32" s="110" t="n"/>
      <c r="C32" s="107">
        <f>C28</f>
        <v/>
      </c>
      <c r="D32" s="108" t="inlineStr">
        <is>
          <t>$m</t>
        </is>
      </c>
      <c r="E32" s="107" t="n"/>
      <c r="F32" s="107">
        <f>F20*F28</f>
        <v/>
      </c>
      <c r="G32" s="107">
        <f>G20*G28</f>
        <v/>
      </c>
      <c r="H32" s="107">
        <f>H20*H28</f>
        <v/>
      </c>
      <c r="I32" s="107">
        <f>I20*I28</f>
        <v/>
      </c>
      <c r="J32" s="107">
        <f>J20*J28</f>
        <v/>
      </c>
      <c r="K32" s="107">
        <f>K20*K28</f>
        <v/>
      </c>
      <c r="L32" s="107">
        <f>L20*L28</f>
        <v/>
      </c>
      <c r="M32" s="107">
        <f>M20*M28</f>
        <v/>
      </c>
      <c r="N32" s="107">
        <f>N20*N28</f>
        <v/>
      </c>
      <c r="O32" s="107">
        <f>O20*O28</f>
        <v/>
      </c>
      <c r="P32" s="107">
        <f>P20*P28</f>
        <v/>
      </c>
      <c r="Q32" s="107">
        <f>Q20*Q28</f>
        <v/>
      </c>
      <c r="R32" s="107">
        <f>R20*R28</f>
        <v/>
      </c>
      <c r="S32" s="107">
        <f>S20*S28</f>
        <v/>
      </c>
      <c r="T32" s="107">
        <f>T20*T28</f>
        <v/>
      </c>
      <c r="U32" s="107" t="n"/>
      <c r="V32" s="107" t="n"/>
      <c r="W32" s="107" t="n"/>
    </row>
    <row r="33" ht="14.1" customHeight="1" s="109">
      <c r="A33" s="107" t="n"/>
      <c r="B33" s="110" t="n"/>
      <c r="C33" s="146" t="inlineStr">
        <is>
          <t>Total revenue</t>
        </is>
      </c>
      <c r="D33" s="147" t="inlineStr">
        <is>
          <t>$m</t>
        </is>
      </c>
      <c r="E33" s="146" t="n"/>
      <c r="F33" s="146">
        <f>SUM(F30:F32)</f>
        <v/>
      </c>
      <c r="G33" s="146">
        <f>SUM(G30:G32)</f>
        <v/>
      </c>
      <c r="H33" s="146">
        <f>SUM(H30:H32)</f>
        <v/>
      </c>
      <c r="I33" s="146">
        <f>SUM(I30:I32)</f>
        <v/>
      </c>
      <c r="J33" s="146">
        <f>SUM(J30:J32)</f>
        <v/>
      </c>
      <c r="K33" s="146">
        <f>SUM(K30:K32)</f>
        <v/>
      </c>
      <c r="L33" s="146">
        <f>SUM(L30:L32)</f>
        <v/>
      </c>
      <c r="M33" s="146">
        <f>SUM(M30:M32)</f>
        <v/>
      </c>
      <c r="N33" s="146">
        <f>SUM(N30:N32)</f>
        <v/>
      </c>
      <c r="O33" s="146">
        <f>SUM(O30:O32)</f>
        <v/>
      </c>
      <c r="P33" s="146">
        <f>SUM(P30:P32)</f>
        <v/>
      </c>
      <c r="Q33" s="146">
        <f>SUM(Q30:Q32)</f>
        <v/>
      </c>
      <c r="R33" s="146">
        <f>SUM(R30:R32)</f>
        <v/>
      </c>
      <c r="S33" s="146">
        <f>SUM(S30:S32)</f>
        <v/>
      </c>
      <c r="T33" s="146">
        <f>SUM(T30:T32)</f>
        <v/>
      </c>
      <c r="U33" s="107" t="n"/>
      <c r="V33" s="107" t="n"/>
      <c r="W33" s="107" t="n"/>
    </row>
    <row r="34" ht="14.1" customHeight="1" s="109">
      <c r="A34" s="107" t="n"/>
      <c r="B34" s="110" t="n"/>
      <c r="C34" s="107" t="n"/>
      <c r="D34" s="108" t="n"/>
      <c r="E34" s="107" t="n"/>
      <c r="F34" s="107" t="n"/>
      <c r="G34" s="107" t="n"/>
      <c r="H34" s="107" t="n"/>
      <c r="I34" s="107" t="n"/>
      <c r="J34" s="107" t="n"/>
      <c r="K34" s="107" t="n"/>
      <c r="L34" s="107" t="n"/>
      <c r="M34" s="107" t="n"/>
      <c r="N34" s="107" t="n"/>
      <c r="O34" s="107" t="n"/>
      <c r="P34" s="107" t="n"/>
      <c r="Q34" s="107" t="n"/>
      <c r="R34" s="107" t="n"/>
      <c r="S34" s="107" t="n"/>
      <c r="T34" s="107" t="n"/>
      <c r="U34" s="107" t="n"/>
      <c r="V34" s="107" t="n"/>
      <c r="W34" s="107" t="n"/>
    </row>
    <row r="35" ht="14.1" customHeight="1" s="109">
      <c r="A35" s="107" t="n"/>
      <c r="B35" s="110" t="inlineStr">
        <is>
          <t>Cost of Sales</t>
        </is>
      </c>
      <c r="C35" s="107" t="n"/>
      <c r="D35" s="108" t="n"/>
      <c r="E35" s="107" t="n"/>
      <c r="F35" s="107" t="n"/>
      <c r="G35" s="107" t="n"/>
      <c r="H35" s="107" t="n"/>
      <c r="I35" s="107" t="n"/>
      <c r="J35" s="107" t="n"/>
      <c r="K35" s="107" t="n"/>
      <c r="L35" s="107" t="n"/>
      <c r="M35" s="107" t="n"/>
      <c r="N35" s="107" t="n"/>
      <c r="O35" s="107" t="n"/>
      <c r="P35" s="107" t="n"/>
      <c r="Q35" s="107" t="n"/>
      <c r="R35" s="107" t="n"/>
      <c r="S35" s="107" t="n"/>
      <c r="T35" s="107" t="n"/>
      <c r="U35" s="107" t="n"/>
      <c r="V35" s="107" t="n"/>
      <c r="W35" s="107" t="n"/>
    </row>
    <row r="36" ht="14.1" customHeight="1" s="109">
      <c r="A36" s="107" t="n"/>
      <c r="B36" s="110" t="n"/>
      <c r="C36" s="107">
        <f>Inputs!C$70</f>
        <v/>
      </c>
      <c r="D36" s="118">
        <f>Inputs!D$70</f>
        <v/>
      </c>
      <c r="E36" s="107" t="n"/>
      <c r="F36" s="149">
        <f>Inputs!F$70</f>
        <v/>
      </c>
      <c r="G36" s="149">
        <f>Inputs!G$70</f>
        <v/>
      </c>
      <c r="H36" s="149">
        <f>Inputs!H$70</f>
        <v/>
      </c>
      <c r="I36" s="149">
        <f>Inputs!I$70</f>
        <v/>
      </c>
      <c r="J36" s="149">
        <f>Inputs!J$70</f>
        <v/>
      </c>
      <c r="K36" s="149">
        <f>Inputs!K$70</f>
        <v/>
      </c>
      <c r="L36" s="149">
        <f>Inputs!L$70</f>
        <v/>
      </c>
      <c r="M36" s="149">
        <f>Inputs!M$70</f>
        <v/>
      </c>
      <c r="N36" s="149">
        <f>Inputs!N$70</f>
        <v/>
      </c>
      <c r="O36" s="149">
        <f>Inputs!O$70</f>
        <v/>
      </c>
      <c r="P36" s="149">
        <f>Inputs!P$70</f>
        <v/>
      </c>
      <c r="Q36" s="149">
        <f>Inputs!Q$70</f>
        <v/>
      </c>
      <c r="R36" s="149">
        <f>Inputs!R$70</f>
        <v/>
      </c>
      <c r="S36" s="149">
        <f>Inputs!S$70</f>
        <v/>
      </c>
      <c r="T36" s="149">
        <f>Inputs!T$70</f>
        <v/>
      </c>
      <c r="U36" s="107" t="n"/>
      <c r="V36" s="107" t="n"/>
      <c r="W36" s="107" t="n"/>
    </row>
    <row r="37" ht="14.1" customHeight="1" s="109">
      <c r="A37" s="107" t="n"/>
      <c r="B37" s="110" t="n"/>
      <c r="C37" s="107">
        <f>Inputs!C$71</f>
        <v/>
      </c>
      <c r="D37" s="108">
        <f>Inputs!D$71</f>
        <v/>
      </c>
      <c r="E37" s="107" t="n"/>
      <c r="F37" s="149">
        <f>Inputs!F$71</f>
        <v/>
      </c>
      <c r="G37" s="149">
        <f>Inputs!G$71</f>
        <v/>
      </c>
      <c r="H37" s="149">
        <f>Inputs!H$71</f>
        <v/>
      </c>
      <c r="I37" s="149">
        <f>Inputs!I$71</f>
        <v/>
      </c>
      <c r="J37" s="149">
        <f>Inputs!J$71</f>
        <v/>
      </c>
      <c r="K37" s="149">
        <f>Inputs!K$71</f>
        <v/>
      </c>
      <c r="L37" s="149">
        <f>Inputs!L$71</f>
        <v/>
      </c>
      <c r="M37" s="149">
        <f>Inputs!M$71</f>
        <v/>
      </c>
      <c r="N37" s="149">
        <f>Inputs!N$71</f>
        <v/>
      </c>
      <c r="O37" s="149">
        <f>Inputs!O$71</f>
        <v/>
      </c>
      <c r="P37" s="149">
        <f>Inputs!P$71</f>
        <v/>
      </c>
      <c r="Q37" s="149">
        <f>Inputs!Q$71</f>
        <v/>
      </c>
      <c r="R37" s="149">
        <f>Inputs!R$71</f>
        <v/>
      </c>
      <c r="S37" s="149">
        <f>Inputs!S$71</f>
        <v/>
      </c>
      <c r="T37" s="149">
        <f>Inputs!T$71</f>
        <v/>
      </c>
      <c r="U37" s="107" t="n"/>
      <c r="V37" s="107" t="n"/>
      <c r="W37" s="107" t="n"/>
    </row>
    <row r="38" ht="14.1" customHeight="1" s="109">
      <c r="A38" s="107" t="n"/>
      <c r="B38" s="110" t="n"/>
      <c r="C38" s="107">
        <f>Inputs!C$72</f>
        <v/>
      </c>
      <c r="D38" s="108">
        <f>Inputs!D$72</f>
        <v/>
      </c>
      <c r="E38" s="107" t="n"/>
      <c r="F38" s="149">
        <f>Inputs!F$72</f>
        <v/>
      </c>
      <c r="G38" s="149">
        <f>Inputs!G$72</f>
        <v/>
      </c>
      <c r="H38" s="149">
        <f>Inputs!H$72</f>
        <v/>
      </c>
      <c r="I38" s="149">
        <f>Inputs!I$72</f>
        <v/>
      </c>
      <c r="J38" s="149">
        <f>Inputs!J$72</f>
        <v/>
      </c>
      <c r="K38" s="149">
        <f>Inputs!K$72</f>
        <v/>
      </c>
      <c r="L38" s="149">
        <f>Inputs!L$72</f>
        <v/>
      </c>
      <c r="M38" s="149">
        <f>Inputs!M$72</f>
        <v/>
      </c>
      <c r="N38" s="149">
        <f>Inputs!N$72</f>
        <v/>
      </c>
      <c r="O38" s="149">
        <f>Inputs!O$72</f>
        <v/>
      </c>
      <c r="P38" s="149">
        <f>Inputs!P$72</f>
        <v/>
      </c>
      <c r="Q38" s="149">
        <f>Inputs!Q$72</f>
        <v/>
      </c>
      <c r="R38" s="149">
        <f>Inputs!R$72</f>
        <v/>
      </c>
      <c r="S38" s="149">
        <f>Inputs!S$72</f>
        <v/>
      </c>
      <c r="T38" s="149">
        <f>Inputs!T$72</f>
        <v/>
      </c>
      <c r="U38" s="107" t="n"/>
      <c r="V38" s="107" t="n"/>
      <c r="W38" s="107" t="n"/>
    </row>
    <row r="39" ht="14.1" customHeight="1" s="109">
      <c r="A39" s="107" t="n"/>
      <c r="B39" s="110" t="n"/>
      <c r="C39" s="107" t="n"/>
      <c r="D39" s="108" t="n"/>
      <c r="E39" s="107" t="n"/>
      <c r="F39" s="107" t="n"/>
      <c r="G39" s="107" t="n"/>
      <c r="H39" s="107" t="n"/>
      <c r="I39" s="107" t="n"/>
      <c r="J39" s="107" t="n"/>
      <c r="K39" s="107" t="n"/>
      <c r="L39" s="107" t="n"/>
      <c r="M39" s="107" t="n"/>
      <c r="N39" s="107" t="n"/>
      <c r="O39" s="107" t="n"/>
      <c r="P39" s="107" t="n"/>
      <c r="Q39" s="107" t="n"/>
      <c r="R39" s="107" t="n"/>
      <c r="S39" s="107" t="n"/>
      <c r="T39" s="107" t="n"/>
      <c r="U39" s="107" t="n"/>
      <c r="V39" s="107" t="n"/>
      <c r="W39" s="107" t="n"/>
    </row>
    <row r="40" ht="14.1" customHeight="1" s="109">
      <c r="A40" s="107" t="n"/>
      <c r="B40" s="110" t="n"/>
      <c r="C40" s="107">
        <f>C36</f>
        <v/>
      </c>
      <c r="D40" s="108" t="inlineStr">
        <is>
          <t>$m</t>
        </is>
      </c>
      <c r="E40" s="107" t="n"/>
      <c r="F40" s="107">
        <f>F30*F36</f>
        <v/>
      </c>
      <c r="G40" s="107">
        <f>G30*G36</f>
        <v/>
      </c>
      <c r="H40" s="107">
        <f>H30*H36</f>
        <v/>
      </c>
      <c r="I40" s="107">
        <f>I30*I36</f>
        <v/>
      </c>
      <c r="J40" s="107">
        <f>J30*J36</f>
        <v/>
      </c>
      <c r="K40" s="107">
        <f>K30*K36</f>
        <v/>
      </c>
      <c r="L40" s="107">
        <f>L30*L36</f>
        <v/>
      </c>
      <c r="M40" s="107">
        <f>M30*M36</f>
        <v/>
      </c>
      <c r="N40" s="107">
        <f>N30*N36</f>
        <v/>
      </c>
      <c r="O40" s="107">
        <f>O30*O36</f>
        <v/>
      </c>
      <c r="P40" s="107">
        <f>P30*P36</f>
        <v/>
      </c>
      <c r="Q40" s="107">
        <f>Q30*Q36</f>
        <v/>
      </c>
      <c r="R40" s="107">
        <f>R30*R36</f>
        <v/>
      </c>
      <c r="S40" s="107">
        <f>S30*S36</f>
        <v/>
      </c>
      <c r="T40" s="107">
        <f>T30*T36</f>
        <v/>
      </c>
      <c r="U40" s="107" t="n"/>
      <c r="V40" s="107" t="n"/>
      <c r="W40" s="107" t="n"/>
    </row>
    <row r="41" ht="14.1" customHeight="1" s="109">
      <c r="A41" s="107" t="n"/>
      <c r="B41" s="110" t="n"/>
      <c r="C41" s="107">
        <f>C37</f>
        <v/>
      </c>
      <c r="D41" s="108" t="inlineStr">
        <is>
          <t>$m</t>
        </is>
      </c>
      <c r="E41" s="107" t="n"/>
      <c r="F41" s="107">
        <f>F31*F37</f>
        <v/>
      </c>
      <c r="G41" s="107">
        <f>G31*G37</f>
        <v/>
      </c>
      <c r="H41" s="107">
        <f>H31*H37</f>
        <v/>
      </c>
      <c r="I41" s="107">
        <f>I31*I37</f>
        <v/>
      </c>
      <c r="J41" s="107">
        <f>J31*J37</f>
        <v/>
      </c>
      <c r="K41" s="107">
        <f>K31*K37</f>
        <v/>
      </c>
      <c r="L41" s="107">
        <f>L31*L37</f>
        <v/>
      </c>
      <c r="M41" s="107">
        <f>M31*M37</f>
        <v/>
      </c>
      <c r="N41" s="107">
        <f>N31*N37</f>
        <v/>
      </c>
      <c r="O41" s="107">
        <f>O31*O37</f>
        <v/>
      </c>
      <c r="P41" s="107">
        <f>P31*P37</f>
        <v/>
      </c>
      <c r="Q41" s="107">
        <f>Q31*Q37</f>
        <v/>
      </c>
      <c r="R41" s="107">
        <f>R31*R37</f>
        <v/>
      </c>
      <c r="S41" s="107">
        <f>S31*S37</f>
        <v/>
      </c>
      <c r="T41" s="107">
        <f>T31*T37</f>
        <v/>
      </c>
      <c r="U41" s="107" t="n"/>
      <c r="V41" s="107" t="n"/>
      <c r="W41" s="107" t="n"/>
    </row>
    <row r="42" ht="14.1" customHeight="1" s="109">
      <c r="A42" s="107" t="n"/>
      <c r="B42" s="110" t="n"/>
      <c r="C42" s="107">
        <f>C38</f>
        <v/>
      </c>
      <c r="D42" s="108" t="inlineStr">
        <is>
          <t>$m</t>
        </is>
      </c>
      <c r="E42" s="107" t="n"/>
      <c r="F42" s="107">
        <f>F32*F38</f>
        <v/>
      </c>
      <c r="G42" s="107">
        <f>G32*G38</f>
        <v/>
      </c>
      <c r="H42" s="107">
        <f>H32*H38</f>
        <v/>
      </c>
      <c r="I42" s="107">
        <f>I32*I38</f>
        <v/>
      </c>
      <c r="J42" s="107">
        <f>J32*J38</f>
        <v/>
      </c>
      <c r="K42" s="107">
        <f>K32*K38</f>
        <v/>
      </c>
      <c r="L42" s="107">
        <f>L32*L38</f>
        <v/>
      </c>
      <c r="M42" s="107">
        <f>M32*M38</f>
        <v/>
      </c>
      <c r="N42" s="107">
        <f>N32*N38</f>
        <v/>
      </c>
      <c r="O42" s="107">
        <f>O32*O38</f>
        <v/>
      </c>
      <c r="P42" s="107">
        <f>P32*P38</f>
        <v/>
      </c>
      <c r="Q42" s="107">
        <f>Q32*Q38</f>
        <v/>
      </c>
      <c r="R42" s="107">
        <f>R32*R38</f>
        <v/>
      </c>
      <c r="S42" s="107">
        <f>S32*S38</f>
        <v/>
      </c>
      <c r="T42" s="107">
        <f>T32*T38</f>
        <v/>
      </c>
      <c r="U42" s="107" t="n"/>
      <c r="V42" s="107" t="n"/>
      <c r="W42" s="107" t="n"/>
    </row>
    <row r="43" ht="14.1" customHeight="1" s="109">
      <c r="A43" s="107" t="n"/>
      <c r="B43" s="110" t="n"/>
      <c r="C43" s="146" t="inlineStr">
        <is>
          <t>Total cost of sales</t>
        </is>
      </c>
      <c r="D43" s="147" t="inlineStr">
        <is>
          <t>$m</t>
        </is>
      </c>
      <c r="E43" s="146" t="n"/>
      <c r="F43" s="146">
        <f>SUM(F40:F42)</f>
        <v/>
      </c>
      <c r="G43" s="146">
        <f>SUM(G40:G42)</f>
        <v/>
      </c>
      <c r="H43" s="146">
        <f>SUM(H40:H42)</f>
        <v/>
      </c>
      <c r="I43" s="146">
        <f>SUM(I40:I42)</f>
        <v/>
      </c>
      <c r="J43" s="146">
        <f>SUM(J40:J42)</f>
        <v/>
      </c>
      <c r="K43" s="146">
        <f>SUM(K40:K42)</f>
        <v/>
      </c>
      <c r="L43" s="146">
        <f>SUM(L40:L42)</f>
        <v/>
      </c>
      <c r="M43" s="146">
        <f>SUM(M40:M42)</f>
        <v/>
      </c>
      <c r="N43" s="146">
        <f>SUM(N40:N42)</f>
        <v/>
      </c>
      <c r="O43" s="146">
        <f>SUM(O40:O42)</f>
        <v/>
      </c>
      <c r="P43" s="146">
        <f>SUM(P40:P42)</f>
        <v/>
      </c>
      <c r="Q43" s="146">
        <f>SUM(Q40:Q42)</f>
        <v/>
      </c>
      <c r="R43" s="146">
        <f>SUM(R40:R42)</f>
        <v/>
      </c>
      <c r="S43" s="146">
        <f>SUM(S40:S42)</f>
        <v/>
      </c>
      <c r="T43" s="146">
        <f>SUM(T40:T42)</f>
        <v/>
      </c>
      <c r="U43" s="107" t="n"/>
      <c r="V43" s="107" t="n"/>
      <c r="W43" s="107" t="n"/>
    </row>
    <row r="44" ht="14.1" customHeight="1" s="109">
      <c r="A44" s="107" t="n"/>
      <c r="B44" s="110" t="n"/>
      <c r="C44" s="107" t="n"/>
      <c r="D44" s="108" t="n"/>
      <c r="E44" s="107" t="n"/>
      <c r="F44" s="107" t="n"/>
      <c r="G44" s="107" t="n"/>
      <c r="H44" s="107" t="n"/>
      <c r="I44" s="107" t="n"/>
      <c r="J44" s="107" t="n"/>
      <c r="K44" s="107" t="n"/>
      <c r="L44" s="107" t="n"/>
      <c r="M44" s="107" t="n"/>
      <c r="N44" s="107" t="n"/>
      <c r="O44" s="107" t="n"/>
      <c r="P44" s="107" t="n"/>
      <c r="Q44" s="107" t="n"/>
      <c r="R44" s="107" t="n"/>
      <c r="S44" s="107" t="n"/>
      <c r="T44" s="107" t="n"/>
      <c r="U44" s="107" t="n"/>
      <c r="V44" s="107" t="n"/>
      <c r="W44" s="107" t="n"/>
    </row>
    <row r="45" ht="14.1" customFormat="1" customHeight="1" s="117">
      <c r="A45" s="117" t="n"/>
      <c r="B45" s="110" t="inlineStr">
        <is>
          <t>Total Sales</t>
        </is>
      </c>
      <c r="C45" s="117" t="n"/>
      <c r="D45" s="120" t="n"/>
      <c r="E45" s="117" t="n"/>
      <c r="F45" s="117" t="n"/>
      <c r="G45" s="117" t="n"/>
      <c r="H45" s="117" t="n"/>
      <c r="I45" s="117" t="n"/>
      <c r="J45" s="117" t="n"/>
      <c r="K45" s="117" t="n"/>
      <c r="L45" s="117" t="n"/>
      <c r="M45" s="117" t="n"/>
      <c r="N45" s="117" t="n"/>
      <c r="O45" s="117" t="n"/>
      <c r="P45" s="117" t="n"/>
      <c r="Q45" s="117" t="n"/>
      <c r="R45" s="117" t="n"/>
      <c r="S45" s="117" t="n"/>
      <c r="T45" s="117" t="n"/>
      <c r="U45" s="117" t="n"/>
      <c r="V45" s="117" t="n"/>
      <c r="W45" s="117" t="n"/>
    </row>
    <row r="46" ht="14.1" customFormat="1" customHeight="1" s="117">
      <c r="A46" s="117" t="n"/>
      <c r="B46" s="117" t="n"/>
      <c r="C46" s="117" t="n"/>
      <c r="D46" s="120" t="n"/>
      <c r="E46" s="117" t="n"/>
      <c r="F46" s="117" t="n"/>
      <c r="G46" s="117" t="n"/>
      <c r="H46" s="117" t="n"/>
      <c r="I46" s="117" t="n"/>
      <c r="J46" s="117" t="n"/>
      <c r="K46" s="117" t="n"/>
      <c r="L46" s="117" t="n"/>
      <c r="M46" s="117" t="n"/>
      <c r="N46" s="117" t="n"/>
      <c r="O46" s="117" t="n"/>
      <c r="P46" s="117" t="n"/>
      <c r="Q46" s="117" t="n"/>
      <c r="R46" s="117" t="n"/>
      <c r="S46" s="117" t="n"/>
      <c r="T46" s="117" t="n"/>
      <c r="U46" s="117" t="n"/>
      <c r="V46" s="117" t="n"/>
      <c r="W46" s="117" t="n"/>
    </row>
    <row r="47" ht="14.1" customHeight="1" s="109">
      <c r="A47" s="107" t="n"/>
      <c r="B47" s="107" t="n"/>
      <c r="C47" s="107" t="inlineStr">
        <is>
          <t>Sales</t>
        </is>
      </c>
      <c r="D47" s="130" t="inlineStr">
        <is>
          <t>$m</t>
        </is>
      </c>
      <c r="E47" s="107" t="n"/>
      <c r="F47" s="107">
        <f>F33</f>
        <v/>
      </c>
      <c r="G47" s="107">
        <f>G33</f>
        <v/>
      </c>
      <c r="H47" s="107">
        <f>H33</f>
        <v/>
      </c>
      <c r="I47" s="107">
        <f>I33</f>
        <v/>
      </c>
      <c r="J47" s="107">
        <f>J33</f>
        <v/>
      </c>
      <c r="K47" s="107">
        <f>K33</f>
        <v/>
      </c>
      <c r="L47" s="107">
        <f>L33</f>
        <v/>
      </c>
      <c r="M47" s="107">
        <f>M33</f>
        <v/>
      </c>
      <c r="N47" s="107">
        <f>N33</f>
        <v/>
      </c>
      <c r="O47" s="107">
        <f>O33</f>
        <v/>
      </c>
      <c r="P47" s="107">
        <f>P33</f>
        <v/>
      </c>
      <c r="Q47" s="107">
        <f>Q33</f>
        <v/>
      </c>
      <c r="R47" s="107">
        <f>R33</f>
        <v/>
      </c>
      <c r="S47" s="107">
        <f>S33</f>
        <v/>
      </c>
      <c r="T47" s="107">
        <f>T33</f>
        <v/>
      </c>
      <c r="U47" s="107" t="n"/>
      <c r="V47" s="107" t="n"/>
      <c r="W47" s="107" t="n"/>
    </row>
    <row r="48" ht="14.1" customHeight="1" s="109">
      <c r="A48" s="107" t="n"/>
      <c r="B48" s="107" t="n"/>
      <c r="C48" s="107" t="inlineStr">
        <is>
          <t>Cost of sales</t>
        </is>
      </c>
      <c r="D48" s="130" t="inlineStr">
        <is>
          <t>$m</t>
        </is>
      </c>
      <c r="E48" s="107" t="n"/>
      <c r="F48" s="107">
        <f>-F43</f>
        <v/>
      </c>
      <c r="G48" s="107">
        <f>-G43</f>
        <v/>
      </c>
      <c r="H48" s="107">
        <f>-H43</f>
        <v/>
      </c>
      <c r="I48" s="107">
        <f>-I43</f>
        <v/>
      </c>
      <c r="J48" s="107">
        <f>-J43</f>
        <v/>
      </c>
      <c r="K48" s="107">
        <f>-K43</f>
        <v/>
      </c>
      <c r="L48" s="107">
        <f>-L43</f>
        <v/>
      </c>
      <c r="M48" s="107">
        <f>-M43</f>
        <v/>
      </c>
      <c r="N48" s="107">
        <f>-N43</f>
        <v/>
      </c>
      <c r="O48" s="107">
        <f>-O43</f>
        <v/>
      </c>
      <c r="P48" s="107">
        <f>-P43</f>
        <v/>
      </c>
      <c r="Q48" s="107">
        <f>-Q43</f>
        <v/>
      </c>
      <c r="R48" s="107">
        <f>-R43</f>
        <v/>
      </c>
      <c r="S48" s="107">
        <f>-S43</f>
        <v/>
      </c>
      <c r="T48" s="107">
        <f>-T43</f>
        <v/>
      </c>
      <c r="U48" s="107" t="n"/>
      <c r="V48" s="107" t="n"/>
      <c r="W48" s="107" t="n"/>
    </row>
    <row r="49" ht="14.1" customHeight="1" s="109" thickBot="1">
      <c r="A49" s="107" t="n"/>
      <c r="B49" s="107" t="n"/>
      <c r="C49" s="150" t="inlineStr">
        <is>
          <t>Gross profit</t>
        </is>
      </c>
      <c r="D49" s="151" t="inlineStr">
        <is>
          <t>$m</t>
        </is>
      </c>
      <c r="E49" s="150" t="n"/>
      <c r="F49" s="150">
        <f>F47+F48</f>
        <v/>
      </c>
      <c r="G49" s="150">
        <f>G47+G48</f>
        <v/>
      </c>
      <c r="H49" s="150">
        <f>H47+H48</f>
        <v/>
      </c>
      <c r="I49" s="150">
        <f>I47+I48</f>
        <v/>
      </c>
      <c r="J49" s="150">
        <f>J47+J48</f>
        <v/>
      </c>
      <c r="K49" s="150">
        <f>K47+K48</f>
        <v/>
      </c>
      <c r="L49" s="150">
        <f>L47+L48</f>
        <v/>
      </c>
      <c r="M49" s="150">
        <f>M47+M48</f>
        <v/>
      </c>
      <c r="N49" s="150">
        <f>N47+N48</f>
        <v/>
      </c>
      <c r="O49" s="150">
        <f>O47+O48</f>
        <v/>
      </c>
      <c r="P49" s="150">
        <f>P47+P48</f>
        <v/>
      </c>
      <c r="Q49" s="150">
        <f>Q47+Q48</f>
        <v/>
      </c>
      <c r="R49" s="150">
        <f>R47+R48</f>
        <v/>
      </c>
      <c r="S49" s="150">
        <f>S47+S48</f>
        <v/>
      </c>
      <c r="T49" s="150">
        <f>T47+T48</f>
        <v/>
      </c>
      <c r="U49" s="107" t="n"/>
      <c r="V49" s="107" t="n"/>
      <c r="W49" s="107" t="n"/>
    </row>
    <row r="50" ht="14.1" customHeight="1" s="109" thickTop="1">
      <c r="A50" s="107" t="n"/>
      <c r="B50" s="107" t="n"/>
      <c r="C50" s="107" t="n"/>
      <c r="D50" s="108" t="n"/>
      <c r="E50" s="107" t="n"/>
      <c r="F50" s="107" t="n"/>
      <c r="G50" s="107" t="n"/>
      <c r="H50" s="107" t="n"/>
      <c r="I50" s="107" t="n"/>
      <c r="J50" s="107" t="n"/>
      <c r="K50" s="107" t="n"/>
      <c r="L50" s="107" t="n"/>
      <c r="M50" s="107" t="n"/>
      <c r="N50" s="107" t="n"/>
      <c r="O50" s="107" t="n"/>
      <c r="P50" s="107" t="n"/>
      <c r="Q50" s="107" t="n"/>
      <c r="R50" s="107" t="n"/>
      <c r="S50" s="107" t="n"/>
      <c r="T50" s="107" t="n"/>
      <c r="U50" s="107" t="n"/>
      <c r="V50" s="107" t="n"/>
      <c r="W50" s="107" t="n"/>
    </row>
    <row r="51" ht="14.1" customHeight="1" s="109">
      <c r="A51" s="107" t="n"/>
      <c r="B51" s="110" t="n"/>
      <c r="C51" s="110" t="n"/>
      <c r="D51" s="120" t="n"/>
      <c r="E51" s="110" t="n"/>
      <c r="F51" s="152" t="n"/>
      <c r="G51" s="152" t="n"/>
      <c r="H51" s="152" t="n"/>
      <c r="I51" s="152" t="n"/>
      <c r="J51" s="152" t="n"/>
      <c r="K51" s="152" t="n"/>
      <c r="L51" s="152" t="n"/>
      <c r="M51" s="152" t="n"/>
      <c r="N51" s="152" t="n"/>
      <c r="O51" s="152" t="n"/>
      <c r="P51" s="152" t="n"/>
      <c r="Q51" s="152" t="n"/>
      <c r="R51" s="152" t="n"/>
      <c r="S51" s="152" t="n"/>
      <c r="T51" s="152" t="n"/>
      <c r="U51" s="107" t="n"/>
      <c r="V51" s="107" t="n"/>
      <c r="W51" s="107" t="n"/>
    </row>
    <row r="52" ht="14.1" customFormat="1" customHeight="1" s="112">
      <c r="A52" s="117" t="n"/>
      <c r="B52" s="110" t="inlineStr">
        <is>
          <t>Expense Schedule</t>
        </is>
      </c>
      <c r="C52" s="110" t="n"/>
      <c r="D52" s="120" t="n"/>
      <c r="E52" s="110" t="n"/>
      <c r="F52" s="127" t="n"/>
      <c r="G52" s="153" t="n"/>
      <c r="H52" s="153" t="n"/>
      <c r="I52" s="153" t="n"/>
      <c r="J52" s="153" t="n"/>
      <c r="K52" s="153" t="n"/>
      <c r="L52" s="153" t="n"/>
      <c r="M52" s="153" t="n"/>
      <c r="N52" s="153" t="n"/>
      <c r="O52" s="153" t="n"/>
      <c r="P52" s="153" t="n"/>
      <c r="Q52" s="153" t="n"/>
      <c r="R52" s="153" t="n"/>
      <c r="S52" s="153" t="n"/>
      <c r="T52" s="153" t="n"/>
    </row>
    <row r="53" ht="14.1" customHeight="1" s="109">
      <c r="A53" s="107" t="n"/>
      <c r="B53" s="110" t="inlineStr">
        <is>
          <t>Sales</t>
        </is>
      </c>
      <c r="C53" s="107" t="n"/>
      <c r="D53" s="108" t="n"/>
      <c r="E53" s="107" t="n"/>
      <c r="F53" s="107" t="n"/>
      <c r="G53" s="107" t="n"/>
      <c r="H53" s="107" t="n"/>
      <c r="I53" s="107" t="n"/>
      <c r="J53" s="107" t="n"/>
      <c r="K53" s="107" t="n"/>
      <c r="L53" s="107" t="n"/>
      <c r="M53" s="107" t="n"/>
      <c r="N53" s="107" t="n"/>
      <c r="O53" s="107" t="n"/>
      <c r="P53" s="107" t="n"/>
      <c r="Q53" s="107" t="n"/>
      <c r="R53" s="107" t="n"/>
      <c r="S53" s="107" t="n"/>
      <c r="T53" s="107" t="n"/>
      <c r="U53" s="107" t="n"/>
      <c r="V53" s="107" t="n"/>
      <c r="W53" s="107" t="n"/>
    </row>
    <row r="54" ht="14.1" customHeight="1" s="109">
      <c r="C54" s="107" t="inlineStr">
        <is>
          <t>Overhead expense per unit</t>
        </is>
      </c>
      <c r="D54" s="118" t="inlineStr">
        <is>
          <t>$ per unit</t>
        </is>
      </c>
      <c r="E54" s="107">
        <f>Inputs!E$75</f>
        <v/>
      </c>
      <c r="F54" s="107">
        <f>E54*(1+Inputs!F$28)</f>
        <v/>
      </c>
      <c r="G54" s="107">
        <f>F54*(1+Inputs!G$28)</f>
        <v/>
      </c>
      <c r="H54" s="107">
        <f>G54*(1+Inputs!H$28)</f>
        <v/>
      </c>
      <c r="I54" s="107">
        <f>H54*(1+Inputs!I$28)</f>
        <v/>
      </c>
      <c r="J54" s="107">
        <f>I54*(1+Inputs!J$28)</f>
        <v/>
      </c>
      <c r="K54" s="107">
        <f>J54*(1+Inputs!K$28)</f>
        <v/>
      </c>
      <c r="L54" s="107">
        <f>K54*(1+Inputs!L$28)</f>
        <v/>
      </c>
      <c r="M54" s="107">
        <f>L54*(1+Inputs!M$28)</f>
        <v/>
      </c>
      <c r="N54" s="107">
        <f>M54*(1+Inputs!N$28)</f>
        <v/>
      </c>
      <c r="O54" s="107">
        <f>N54*(1+Inputs!O$28)</f>
        <v/>
      </c>
      <c r="P54" s="107">
        <f>O54*(1+Inputs!P$28)</f>
        <v/>
      </c>
      <c r="Q54" s="107">
        <f>P54*(1+Inputs!Q$28)</f>
        <v/>
      </c>
      <c r="R54" s="107">
        <f>Q54*(1+Inputs!R$28)</f>
        <v/>
      </c>
      <c r="S54" s="107">
        <f>R54*(1+Inputs!S$28)</f>
        <v/>
      </c>
      <c r="T54" s="107">
        <f>S54*(1+Inputs!T$28)</f>
        <v/>
      </c>
      <c r="U54" s="107" t="n"/>
      <c r="V54" s="107" t="n"/>
      <c r="W54" s="107" t="n"/>
    </row>
    <row r="55" ht="14.1" customHeight="1" s="109">
      <c r="C55" s="146" t="inlineStr">
        <is>
          <t>Sales expense</t>
        </is>
      </c>
      <c r="D55" s="147" t="inlineStr">
        <is>
          <t>$m</t>
        </is>
      </c>
      <c r="E55" s="146" t="n"/>
      <c r="F55" s="146">
        <f>F54*F16</f>
        <v/>
      </c>
      <c r="G55" s="146">
        <f>G54*G16</f>
        <v/>
      </c>
      <c r="H55" s="146">
        <f>H54*H16</f>
        <v/>
      </c>
      <c r="I55" s="146">
        <f>I54*I16</f>
        <v/>
      </c>
      <c r="J55" s="146">
        <f>J54*J16</f>
        <v/>
      </c>
      <c r="K55" s="146">
        <f>K54*K16</f>
        <v/>
      </c>
      <c r="L55" s="146">
        <f>L54*L16</f>
        <v/>
      </c>
      <c r="M55" s="146">
        <f>M54*M16</f>
        <v/>
      </c>
      <c r="N55" s="146">
        <f>N54*N16</f>
        <v/>
      </c>
      <c r="O55" s="146">
        <f>O54*O16</f>
        <v/>
      </c>
      <c r="P55" s="146">
        <f>P54*P16</f>
        <v/>
      </c>
      <c r="Q55" s="146">
        <f>Q54*Q16</f>
        <v/>
      </c>
      <c r="R55" s="146">
        <f>R54*R16</f>
        <v/>
      </c>
      <c r="S55" s="146">
        <f>S54*S16</f>
        <v/>
      </c>
      <c r="T55" s="146">
        <f>T54*T16</f>
        <v/>
      </c>
      <c r="U55" s="107" t="n"/>
      <c r="V55" s="107" t="n"/>
      <c r="W55" s="107" t="n"/>
    </row>
    <row r="56" ht="14.1" customHeight="1" s="109">
      <c r="C56" s="107" t="n"/>
      <c r="D56" s="108" t="n"/>
      <c r="E56" s="107" t="n"/>
      <c r="F56" s="107" t="n"/>
      <c r="G56" s="107" t="n"/>
      <c r="H56" s="107" t="n"/>
      <c r="I56" s="107" t="n"/>
      <c r="J56" s="107" t="n"/>
      <c r="K56" s="107" t="n"/>
      <c r="L56" s="107" t="n"/>
      <c r="M56" s="107" t="n"/>
      <c r="N56" s="107" t="n"/>
      <c r="O56" s="107" t="n"/>
      <c r="P56" s="107" t="n"/>
      <c r="Q56" s="107" t="n"/>
      <c r="R56" s="107" t="n"/>
      <c r="S56" s="107" t="n"/>
      <c r="T56" s="107" t="n"/>
      <c r="U56" s="107" t="n"/>
      <c r="V56" s="107" t="n"/>
      <c r="W56" s="107" t="n"/>
    </row>
    <row r="57" ht="14.1" customHeight="1" s="109">
      <c r="B57" s="110" t="inlineStr">
        <is>
          <t>Marketing</t>
        </is>
      </c>
      <c r="C57" s="107" t="n"/>
      <c r="D57" s="108" t="n"/>
      <c r="E57" s="107" t="n"/>
      <c r="F57" s="107" t="n"/>
      <c r="G57" s="107" t="n"/>
      <c r="H57" s="107" t="n"/>
      <c r="I57" s="107" t="n"/>
      <c r="J57" s="107" t="n"/>
      <c r="K57" s="107" t="n"/>
      <c r="L57" s="107" t="n"/>
      <c r="M57" s="107" t="n"/>
      <c r="N57" s="107" t="n"/>
      <c r="O57" s="107" t="n"/>
      <c r="P57" s="107" t="n"/>
      <c r="Q57" s="107" t="n"/>
      <c r="R57" s="107" t="n"/>
      <c r="S57" s="107" t="n"/>
      <c r="T57" s="107" t="n"/>
      <c r="U57" s="107" t="n"/>
      <c r="V57" s="107" t="n"/>
      <c r="W57" s="107" t="n"/>
    </row>
    <row r="58" ht="14.1" customFormat="1" customHeight="1" s="148">
      <c r="A58" s="107" t="n"/>
      <c r="B58" s="107" t="n"/>
      <c r="C58" s="107">
        <f>Inputs!C$76</f>
        <v/>
      </c>
      <c r="D58" s="108">
        <f>Inputs!D$76</f>
        <v/>
      </c>
      <c r="E58" s="107" t="n"/>
      <c r="F58" s="149">
        <f>Inputs!F76</f>
        <v/>
      </c>
      <c r="G58" s="149">
        <f>Inputs!G76</f>
        <v/>
      </c>
      <c r="H58" s="149">
        <f>Inputs!H76</f>
        <v/>
      </c>
      <c r="I58" s="149">
        <f>Inputs!I76</f>
        <v/>
      </c>
      <c r="J58" s="149">
        <f>Inputs!J76</f>
        <v/>
      </c>
      <c r="K58" s="149">
        <f>Inputs!K76</f>
        <v/>
      </c>
      <c r="L58" s="149">
        <f>Inputs!L76</f>
        <v/>
      </c>
      <c r="M58" s="149">
        <f>Inputs!M76</f>
        <v/>
      </c>
      <c r="N58" s="149">
        <f>Inputs!N76</f>
        <v/>
      </c>
      <c r="O58" s="149">
        <f>Inputs!O76</f>
        <v/>
      </c>
      <c r="P58" s="149">
        <f>Inputs!P76</f>
        <v/>
      </c>
      <c r="Q58" s="149">
        <f>Inputs!Q76</f>
        <v/>
      </c>
      <c r="R58" s="149">
        <f>Inputs!R76</f>
        <v/>
      </c>
      <c r="S58" s="149">
        <f>Inputs!S76</f>
        <v/>
      </c>
      <c r="T58" s="149">
        <f>Inputs!T76</f>
        <v/>
      </c>
      <c r="U58" s="148" t="n"/>
      <c r="V58" s="148" t="n"/>
      <c r="W58" s="148" t="n"/>
    </row>
    <row r="59" ht="14.1" customHeight="1" s="109">
      <c r="C59" s="107">
        <f>C47</f>
        <v/>
      </c>
      <c r="D59" s="108" t="n"/>
      <c r="E59" s="107" t="n"/>
      <c r="F59" s="107">
        <f>F47</f>
        <v/>
      </c>
      <c r="G59" s="107">
        <f>G47</f>
        <v/>
      </c>
      <c r="H59" s="107">
        <f>H47</f>
        <v/>
      </c>
      <c r="I59" s="107">
        <f>I47</f>
        <v/>
      </c>
      <c r="J59" s="107">
        <f>J47</f>
        <v/>
      </c>
      <c r="K59" s="107">
        <f>K47</f>
        <v/>
      </c>
      <c r="L59" s="107">
        <f>L47</f>
        <v/>
      </c>
      <c r="M59" s="107">
        <f>M47</f>
        <v/>
      </c>
      <c r="N59" s="107">
        <f>N47</f>
        <v/>
      </c>
      <c r="O59" s="107">
        <f>O47</f>
        <v/>
      </c>
      <c r="P59" s="107">
        <f>P47</f>
        <v/>
      </c>
      <c r="Q59" s="107">
        <f>Q47</f>
        <v/>
      </c>
      <c r="R59" s="107">
        <f>R47</f>
        <v/>
      </c>
      <c r="S59" s="107">
        <f>S47</f>
        <v/>
      </c>
      <c r="T59" s="107">
        <f>T47</f>
        <v/>
      </c>
      <c r="U59" s="107" t="n"/>
      <c r="V59" s="107" t="n"/>
      <c r="W59" s="107" t="n"/>
    </row>
    <row r="60" ht="14.1" customHeight="1" s="109">
      <c r="C60" s="146" t="inlineStr">
        <is>
          <t>Marketing expense</t>
        </is>
      </c>
      <c r="D60" s="147" t="n"/>
      <c r="E60" s="146" t="n"/>
      <c r="F60" s="146">
        <f>F58*F59</f>
        <v/>
      </c>
      <c r="G60" s="146">
        <f>G58*G59</f>
        <v/>
      </c>
      <c r="H60" s="146">
        <f>H58*H59</f>
        <v/>
      </c>
      <c r="I60" s="146">
        <f>I58*I59</f>
        <v/>
      </c>
      <c r="J60" s="146">
        <f>J58*J59</f>
        <v/>
      </c>
      <c r="K60" s="146">
        <f>K58*K59</f>
        <v/>
      </c>
      <c r="L60" s="146">
        <f>L58*L59</f>
        <v/>
      </c>
      <c r="M60" s="146">
        <f>M58*M59</f>
        <v/>
      </c>
      <c r="N60" s="146">
        <f>N58*N59</f>
        <v/>
      </c>
      <c r="O60" s="146">
        <f>O58*O59</f>
        <v/>
      </c>
      <c r="P60" s="146">
        <f>P58*P59</f>
        <v/>
      </c>
      <c r="Q60" s="146">
        <f>Q58*Q59</f>
        <v/>
      </c>
      <c r="R60" s="146">
        <f>R58*R59</f>
        <v/>
      </c>
      <c r="S60" s="146">
        <f>S58*S59</f>
        <v/>
      </c>
      <c r="T60" s="146">
        <f>T58*T59</f>
        <v/>
      </c>
      <c r="U60" s="107" t="n"/>
      <c r="V60" s="107" t="n"/>
      <c r="W60" s="107" t="n"/>
    </row>
    <row r="61" ht="14.1" customHeight="1" s="109">
      <c r="C61" s="107" t="n"/>
      <c r="D61" s="108" t="n"/>
      <c r="E61" s="107" t="n"/>
      <c r="F61" s="107" t="n"/>
      <c r="G61" s="107" t="n"/>
      <c r="H61" s="107" t="n"/>
      <c r="I61" s="107" t="n"/>
      <c r="J61" s="107" t="n"/>
      <c r="K61" s="107" t="n"/>
      <c r="L61" s="107" t="n"/>
      <c r="M61" s="107" t="n"/>
      <c r="N61" s="107" t="n"/>
      <c r="O61" s="107" t="n"/>
      <c r="P61" s="107" t="n"/>
      <c r="Q61" s="107" t="n"/>
      <c r="R61" s="107" t="n"/>
      <c r="S61" s="107" t="n"/>
      <c r="T61" s="107" t="n"/>
      <c r="U61" s="107" t="n"/>
      <c r="V61" s="107" t="n"/>
      <c r="W61" s="107" t="n"/>
    </row>
    <row r="62" ht="14.1" customHeight="1" s="109">
      <c r="B62" s="110" t="inlineStr">
        <is>
          <t>Other</t>
        </is>
      </c>
      <c r="C62" s="107" t="n"/>
      <c r="D62" s="108" t="n"/>
      <c r="E62" s="107" t="n"/>
      <c r="F62" s="107" t="n"/>
      <c r="G62" s="107" t="n"/>
      <c r="H62" s="107" t="n"/>
      <c r="I62" s="107" t="n"/>
      <c r="J62" s="107" t="n"/>
      <c r="K62" s="107" t="n"/>
      <c r="L62" s="107" t="n"/>
      <c r="M62" s="107" t="n"/>
      <c r="N62" s="107" t="n"/>
      <c r="O62" s="107" t="n"/>
      <c r="P62" s="107" t="n"/>
      <c r="Q62" s="107" t="n"/>
      <c r="R62" s="107" t="n"/>
      <c r="S62" s="107" t="n"/>
      <c r="T62" s="107" t="n"/>
      <c r="U62" s="107" t="n"/>
      <c r="V62" s="107" t="n"/>
      <c r="W62" s="107" t="n"/>
    </row>
    <row r="63" ht="14.1" customFormat="1" customHeight="1" s="107">
      <c r="C63" s="107" t="inlineStr">
        <is>
          <t>Other costs</t>
        </is>
      </c>
      <c r="D63" s="118" t="inlineStr">
        <is>
          <t>$m</t>
        </is>
      </c>
      <c r="E63" s="107">
        <f>Inputs!E$77</f>
        <v/>
      </c>
      <c r="F63" s="107">
        <f>E63*(1+Inputs!$F$28)</f>
        <v/>
      </c>
      <c r="G63" s="107">
        <f>F63*(1+Inputs!$F$28)</f>
        <v/>
      </c>
      <c r="H63" s="107">
        <f>G63*(1+Inputs!$F$28)</f>
        <v/>
      </c>
      <c r="I63" s="107">
        <f>H63*(1+Inputs!$F$28)</f>
        <v/>
      </c>
      <c r="J63" s="107">
        <f>I63*(1+Inputs!$F$28)</f>
        <v/>
      </c>
      <c r="K63" s="107">
        <f>J63*(1+Inputs!$F$28)</f>
        <v/>
      </c>
      <c r="L63" s="107">
        <f>K63*(1+Inputs!$F$28)</f>
        <v/>
      </c>
      <c r="M63" s="107">
        <f>L63*(1+Inputs!$F$28)</f>
        <v/>
      </c>
      <c r="N63" s="107">
        <f>M63*(1+Inputs!$F$28)</f>
        <v/>
      </c>
      <c r="O63" s="107">
        <f>N63*(1+Inputs!$F$28)</f>
        <v/>
      </c>
      <c r="P63" s="107">
        <f>O63*(1+Inputs!$F$28)</f>
        <v/>
      </c>
      <c r="Q63" s="107">
        <f>P63*(1+Inputs!$F$28)</f>
        <v/>
      </c>
      <c r="R63" s="107">
        <f>Q63*(1+Inputs!$F$28)</f>
        <v/>
      </c>
      <c r="S63" s="107">
        <f>R63*(1+Inputs!$F$28)</f>
        <v/>
      </c>
      <c r="T63" s="107">
        <f>S63*(1+Inputs!$F$28)</f>
        <v/>
      </c>
      <c r="U63" s="107" t="n"/>
      <c r="V63" s="107" t="n"/>
      <c r="W63" s="107" t="n"/>
    </row>
    <row r="64" ht="14.1" customHeight="1" s="109">
      <c r="C64" s="107" t="n"/>
      <c r="D64" s="108" t="n"/>
      <c r="E64" s="107" t="n"/>
      <c r="F64" s="107" t="n"/>
      <c r="G64" s="107" t="n"/>
      <c r="H64" s="107" t="n"/>
      <c r="I64" s="107" t="n"/>
      <c r="J64" s="107" t="n"/>
      <c r="K64" s="107" t="n"/>
      <c r="L64" s="107" t="n"/>
      <c r="M64" s="107" t="n"/>
      <c r="N64" s="107" t="n"/>
      <c r="O64" s="107" t="n"/>
      <c r="P64" s="107" t="n"/>
      <c r="Q64" s="107" t="n"/>
      <c r="R64" s="107" t="n"/>
      <c r="S64" s="107" t="n"/>
      <c r="T64" s="107" t="n"/>
      <c r="U64" s="107" t="n"/>
      <c r="V64" s="107" t="n"/>
      <c r="W64" s="107" t="n"/>
    </row>
    <row r="65" ht="14.1" customHeight="1" s="109" thickBot="1">
      <c r="B65" s="154" t="inlineStr">
        <is>
          <t>Total expenses</t>
        </is>
      </c>
      <c r="C65" s="150" t="n"/>
      <c r="D65" s="155" t="n"/>
      <c r="E65" s="150" t="n"/>
      <c r="F65" s="150">
        <f>F63+F60+F55</f>
        <v/>
      </c>
      <c r="G65" s="150">
        <f>G63+G60+G55</f>
        <v/>
      </c>
      <c r="H65" s="150">
        <f>H63+H60+H55</f>
        <v/>
      </c>
      <c r="I65" s="150">
        <f>I63+I60+I55</f>
        <v/>
      </c>
      <c r="J65" s="150">
        <f>J63+J60+J55</f>
        <v/>
      </c>
      <c r="K65" s="150">
        <f>K63+K60+K55</f>
        <v/>
      </c>
      <c r="L65" s="150">
        <f>L63+L60+L55</f>
        <v/>
      </c>
      <c r="M65" s="150">
        <f>M63+M60+M55</f>
        <v/>
      </c>
      <c r="N65" s="150">
        <f>N63+N60+N55</f>
        <v/>
      </c>
      <c r="O65" s="150">
        <f>O63+O60+O55</f>
        <v/>
      </c>
      <c r="P65" s="150">
        <f>P63+P60+P55</f>
        <v/>
      </c>
      <c r="Q65" s="150">
        <f>Q63+Q60+Q55</f>
        <v/>
      </c>
      <c r="R65" s="150">
        <f>R63+R60+R55</f>
        <v/>
      </c>
      <c r="S65" s="150">
        <f>S63+S60+S55</f>
        <v/>
      </c>
      <c r="T65" s="150">
        <f>T63+T60+T55</f>
        <v/>
      </c>
      <c r="U65" s="107" t="n"/>
      <c r="V65" s="107" t="n"/>
      <c r="W65" s="107" t="n"/>
    </row>
    <row r="66" ht="14.1" customHeight="1" s="109" thickTop="1">
      <c r="C66" s="107" t="n"/>
      <c r="D66" s="108" t="n"/>
      <c r="E66" s="107" t="n"/>
      <c r="F66" s="107" t="n"/>
      <c r="G66" s="107" t="n"/>
      <c r="H66" s="107" t="n"/>
      <c r="I66" s="107" t="n"/>
      <c r="J66" s="107" t="n"/>
      <c r="K66" s="107" t="n"/>
      <c r="L66" s="107" t="n"/>
      <c r="M66" s="107" t="n"/>
      <c r="N66" s="107" t="n"/>
      <c r="O66" s="107" t="n"/>
      <c r="P66" s="107" t="n"/>
      <c r="Q66" s="107" t="n"/>
      <c r="R66" s="107" t="n"/>
      <c r="S66" s="107" t="n"/>
      <c r="T66" s="107" t="n"/>
      <c r="U66" s="107" t="n"/>
      <c r="V66" s="107" t="n"/>
      <c r="W66" s="107" t="n"/>
    </row>
    <row r="67" ht="14.1" customFormat="1" customHeight="1" s="133">
      <c r="A67" s="133" t="inlineStr">
        <is>
          <t>Working capital</t>
        </is>
      </c>
      <c r="B67" s="134" t="n"/>
      <c r="C67" s="134" t="n"/>
      <c r="D67" s="143" t="n"/>
      <c r="E67" s="134" t="n"/>
      <c r="F67" s="134" t="n"/>
      <c r="G67" s="134" t="n"/>
      <c r="H67" s="134" t="n"/>
      <c r="I67" s="134" t="n"/>
      <c r="J67" s="134" t="n"/>
      <c r="K67" s="134" t="n"/>
      <c r="L67" s="134" t="n"/>
      <c r="M67" s="134" t="n"/>
      <c r="N67" s="134" t="n"/>
      <c r="O67" s="134" t="n"/>
      <c r="P67" s="134" t="n"/>
      <c r="Q67" s="134" t="n"/>
      <c r="R67" s="134" t="n"/>
      <c r="S67" s="134" t="n"/>
      <c r="T67" s="134" t="n"/>
    </row>
    <row r="68" ht="14.1" customHeight="1" s="109">
      <c r="D68" s="108" t="n"/>
    </row>
    <row r="69" ht="14.1" customHeight="1" s="109">
      <c r="C69" s="107" t="inlineStr">
        <is>
          <t>Days in year</t>
        </is>
      </c>
      <c r="D69" s="108" t="n"/>
      <c r="F69" s="107">
        <f>F1-E1</f>
        <v/>
      </c>
      <c r="G69" s="107">
        <f>G1-F1</f>
        <v/>
      </c>
      <c r="H69" s="107">
        <f>H1-G1</f>
        <v/>
      </c>
      <c r="I69" s="107">
        <f>I1-H1</f>
        <v/>
      </c>
      <c r="J69" s="107">
        <f>J1-I1</f>
        <v/>
      </c>
      <c r="K69" s="107">
        <f>K1-J1</f>
        <v/>
      </c>
      <c r="L69" s="107">
        <f>L1-K1</f>
        <v/>
      </c>
      <c r="M69" s="107">
        <f>M1-L1</f>
        <v/>
      </c>
      <c r="N69" s="107">
        <f>N1-M1</f>
        <v/>
      </c>
      <c r="O69" s="107">
        <f>O1-N1</f>
        <v/>
      </c>
      <c r="P69" s="107">
        <f>P1-O1</f>
        <v/>
      </c>
      <c r="Q69" s="107">
        <f>Q1-P1</f>
        <v/>
      </c>
      <c r="R69" s="107">
        <f>R1-Q1</f>
        <v/>
      </c>
      <c r="S69" s="107">
        <f>S1-R1</f>
        <v/>
      </c>
      <c r="T69" s="107">
        <f>T1-S1</f>
        <v/>
      </c>
      <c r="U69" s="107" t="n"/>
      <c r="V69" s="107" t="n"/>
      <c r="W69" s="107" t="n"/>
    </row>
    <row r="70" ht="14.1" customHeight="1" s="109">
      <c r="D70" s="108" t="n"/>
      <c r="F70" s="107" t="n"/>
      <c r="G70" s="107" t="n"/>
      <c r="H70" s="107" t="n"/>
      <c r="I70" s="107" t="n"/>
      <c r="J70" s="107" t="n"/>
      <c r="K70" s="107" t="n"/>
      <c r="L70" s="107" t="n"/>
      <c r="M70" s="107" t="n"/>
      <c r="N70" s="107" t="n"/>
      <c r="O70" s="107" t="n"/>
      <c r="P70" s="107" t="n"/>
      <c r="Q70" s="107" t="n"/>
      <c r="R70" s="107" t="n"/>
      <c r="S70" s="107" t="n"/>
      <c r="T70" s="107" t="n"/>
      <c r="U70" s="107" t="n"/>
      <c r="V70" s="107" t="n"/>
      <c r="W70" s="107" t="n"/>
    </row>
    <row r="71" ht="14.1" customFormat="1" customHeight="1" s="117">
      <c r="B71" s="110" t="inlineStr">
        <is>
          <t>Current Assets</t>
        </is>
      </c>
      <c r="D71" s="120" t="n"/>
      <c r="E71" s="117" t="n"/>
      <c r="F71" s="107" t="n"/>
      <c r="G71" s="107" t="n"/>
      <c r="H71" s="107" t="n"/>
      <c r="I71" s="107" t="n"/>
      <c r="J71" s="107" t="n"/>
      <c r="K71" s="107" t="n"/>
      <c r="L71" s="107" t="n"/>
      <c r="M71" s="107" t="n"/>
      <c r="N71" s="107" t="n"/>
      <c r="O71" s="107" t="n"/>
      <c r="P71" s="107" t="n"/>
      <c r="Q71" s="107" t="n"/>
      <c r="R71" s="107" t="n"/>
      <c r="S71" s="107" t="n"/>
      <c r="T71" s="107" t="n"/>
    </row>
    <row r="72" ht="14.1" customFormat="1" customHeight="1" s="156">
      <c r="A72" s="117" t="n"/>
      <c r="B72" s="110" t="n"/>
      <c r="C72" s="107">
        <f>C$47</f>
        <v/>
      </c>
      <c r="D72" s="130">
        <f>D$47</f>
        <v/>
      </c>
      <c r="E72" s="107" t="n"/>
      <c r="F72" s="107">
        <f>F$47</f>
        <v/>
      </c>
      <c r="G72" s="107">
        <f>G$47</f>
        <v/>
      </c>
      <c r="H72" s="107">
        <f>H$47</f>
        <v/>
      </c>
      <c r="I72" s="107">
        <f>I$47</f>
        <v/>
      </c>
      <c r="J72" s="107">
        <f>J$47</f>
        <v/>
      </c>
      <c r="K72" s="107">
        <f>K$47</f>
        <v/>
      </c>
      <c r="L72" s="107">
        <f>L$47</f>
        <v/>
      </c>
      <c r="M72" s="107">
        <f>M$47</f>
        <v/>
      </c>
      <c r="N72" s="107">
        <f>N$47</f>
        <v/>
      </c>
      <c r="O72" s="107">
        <f>O$47</f>
        <v/>
      </c>
      <c r="P72" s="107">
        <f>P$47</f>
        <v/>
      </c>
      <c r="Q72" s="107">
        <f>Q$47</f>
        <v/>
      </c>
      <c r="R72" s="107">
        <f>R$47</f>
        <v/>
      </c>
      <c r="S72" s="107">
        <f>S$47</f>
        <v/>
      </c>
      <c r="T72" s="107">
        <f>T$47</f>
        <v/>
      </c>
    </row>
    <row r="73" ht="14.1" customHeight="1" s="109">
      <c r="A73" s="107" t="n"/>
      <c r="B73" s="107" t="n"/>
      <c r="C73" s="107">
        <f>Inputs!C$80</f>
        <v/>
      </c>
      <c r="D73" s="108">
        <f>Inputs!D$80</f>
        <v/>
      </c>
      <c r="E73" s="107" t="n"/>
      <c r="F73" s="107">
        <f>Inputs!F$80</f>
        <v/>
      </c>
      <c r="G73" s="107">
        <f>Inputs!G$80</f>
        <v/>
      </c>
      <c r="H73" s="107">
        <f>Inputs!H$80</f>
        <v/>
      </c>
      <c r="I73" s="107">
        <f>Inputs!I$80</f>
        <v/>
      </c>
      <c r="J73" s="107">
        <f>Inputs!J$80</f>
        <v/>
      </c>
      <c r="K73" s="107">
        <f>Inputs!K$80</f>
        <v/>
      </c>
      <c r="L73" s="107">
        <f>Inputs!L$80</f>
        <v/>
      </c>
      <c r="M73" s="107">
        <f>Inputs!M$80</f>
        <v/>
      </c>
      <c r="N73" s="107">
        <f>Inputs!N$80</f>
        <v/>
      </c>
      <c r="O73" s="107">
        <f>Inputs!O$80</f>
        <v/>
      </c>
      <c r="P73" s="107">
        <f>Inputs!P$80</f>
        <v/>
      </c>
      <c r="Q73" s="107">
        <f>Inputs!Q$80</f>
        <v/>
      </c>
      <c r="R73" s="107">
        <f>Inputs!R$80</f>
        <v/>
      </c>
      <c r="S73" s="107">
        <f>Inputs!S$80</f>
        <v/>
      </c>
      <c r="T73" s="107">
        <f>Inputs!T$80</f>
        <v/>
      </c>
      <c r="U73" s="107" t="n"/>
      <c r="V73" s="107" t="n"/>
      <c r="W73" s="107" t="n"/>
    </row>
    <row r="74" ht="14.1" customHeight="1" s="109">
      <c r="C74" s="146" t="inlineStr">
        <is>
          <t>Accounts receivable</t>
        </is>
      </c>
      <c r="D74" s="157" t="inlineStr">
        <is>
          <t>$m</t>
        </is>
      </c>
      <c r="E74" s="146" t="n"/>
      <c r="F74" s="146">
        <f>F72*(F73/F$69)</f>
        <v/>
      </c>
      <c r="G74" s="146">
        <f>G72*(G73/G$69)</f>
        <v/>
      </c>
      <c r="H74" s="146">
        <f>H72*(H73/H$69)</f>
        <v/>
      </c>
      <c r="I74" s="146">
        <f>I72*(I73/I$69)</f>
        <v/>
      </c>
      <c r="J74" s="146">
        <f>J72*(J73/J$69)</f>
        <v/>
      </c>
      <c r="K74" s="146">
        <f>K72*(K73/K$69)</f>
        <v/>
      </c>
      <c r="L74" s="146">
        <f>L72*(L73/L$69)</f>
        <v/>
      </c>
      <c r="M74" s="146">
        <f>M72*(M73/M$69)</f>
        <v/>
      </c>
      <c r="N74" s="146">
        <f>N72*(N73/N$69)</f>
        <v/>
      </c>
      <c r="O74" s="146">
        <f>O72*(O73/O$69)</f>
        <v/>
      </c>
      <c r="P74" s="146">
        <f>P72*(P73/P$69)</f>
        <v/>
      </c>
      <c r="Q74" s="146">
        <f>Q72*(Q73/Q$69)</f>
        <v/>
      </c>
      <c r="R74" s="146">
        <f>R72*(R73/R$69)</f>
        <v/>
      </c>
      <c r="S74" s="146">
        <f>S72*(S73/S$69)</f>
        <v/>
      </c>
      <c r="T74" s="146">
        <f>T72*(T73/T$69)</f>
        <v/>
      </c>
      <c r="U74" s="107" t="n"/>
      <c r="V74" s="107" t="n"/>
      <c r="W74" s="107" t="n"/>
    </row>
    <row r="75" ht="14.1" customHeight="1" s="109">
      <c r="C75" s="107" t="n"/>
      <c r="D75" s="108" t="n"/>
      <c r="E75" s="107" t="n"/>
      <c r="F75" s="107" t="n"/>
      <c r="G75" s="107" t="n"/>
      <c r="H75" s="107" t="n"/>
      <c r="I75" s="107" t="n"/>
      <c r="J75" s="107" t="n"/>
      <c r="K75" s="107" t="n"/>
      <c r="L75" s="107" t="n"/>
      <c r="M75" s="107" t="n"/>
      <c r="N75" s="107" t="n"/>
      <c r="O75" s="107" t="n"/>
      <c r="P75" s="107" t="n"/>
      <c r="Q75" s="107" t="n"/>
      <c r="R75" s="107" t="n"/>
      <c r="S75" s="107" t="n"/>
      <c r="T75" s="107" t="n"/>
      <c r="U75" s="107" t="n"/>
      <c r="V75" s="107" t="n"/>
      <c r="W75" s="107" t="n"/>
    </row>
    <row r="76" ht="14.1" customFormat="1" customHeight="1" s="148">
      <c r="A76" s="107" t="n"/>
      <c r="B76" s="107" t="n"/>
      <c r="C76" s="107">
        <f>C$48</f>
        <v/>
      </c>
      <c r="D76" s="108">
        <f>D$48</f>
        <v/>
      </c>
      <c r="E76" s="107" t="n"/>
      <c r="F76" s="107">
        <f>-F$48</f>
        <v/>
      </c>
      <c r="G76" s="107">
        <f>-G$48</f>
        <v/>
      </c>
      <c r="H76" s="107">
        <f>-H$48</f>
        <v/>
      </c>
      <c r="I76" s="107">
        <f>-I$48</f>
        <v/>
      </c>
      <c r="J76" s="107">
        <f>-J$48</f>
        <v/>
      </c>
      <c r="K76" s="107">
        <f>-K$48</f>
        <v/>
      </c>
      <c r="L76" s="107">
        <f>-L$48</f>
        <v/>
      </c>
      <c r="M76" s="107">
        <f>-M$48</f>
        <v/>
      </c>
      <c r="N76" s="107">
        <f>-N$48</f>
        <v/>
      </c>
      <c r="O76" s="107">
        <f>-O$48</f>
        <v/>
      </c>
      <c r="P76" s="107">
        <f>-P$48</f>
        <v/>
      </c>
      <c r="Q76" s="107">
        <f>-Q$48</f>
        <v/>
      </c>
      <c r="R76" s="107">
        <f>-R$48</f>
        <v/>
      </c>
      <c r="S76" s="107">
        <f>-S$48</f>
        <v/>
      </c>
      <c r="T76" s="107">
        <f>-T$48</f>
        <v/>
      </c>
      <c r="U76" s="148" t="n"/>
      <c r="V76" s="148" t="n"/>
      <c r="W76" s="148" t="n"/>
    </row>
    <row r="77" ht="14.1" customHeight="1" s="109">
      <c r="C77" s="107">
        <f>Inputs!C$81</f>
        <v/>
      </c>
      <c r="D77" s="108">
        <f>Inputs!D$81</f>
        <v/>
      </c>
      <c r="E77" s="107" t="n"/>
      <c r="F77" s="107">
        <f>Inputs!F$81</f>
        <v/>
      </c>
      <c r="G77" s="107">
        <f>Inputs!G$81</f>
        <v/>
      </c>
      <c r="H77" s="107">
        <f>Inputs!H$81</f>
        <v/>
      </c>
      <c r="I77" s="107">
        <f>Inputs!I$81</f>
        <v/>
      </c>
      <c r="J77" s="107">
        <f>Inputs!J$81</f>
        <v/>
      </c>
      <c r="K77" s="107">
        <f>Inputs!K$81</f>
        <v/>
      </c>
      <c r="L77" s="107">
        <f>Inputs!L$81</f>
        <v/>
      </c>
      <c r="M77" s="107">
        <f>Inputs!M$81</f>
        <v/>
      </c>
      <c r="N77" s="107">
        <f>Inputs!N$81</f>
        <v/>
      </c>
      <c r="O77" s="107">
        <f>Inputs!O$81</f>
        <v/>
      </c>
      <c r="P77" s="107">
        <f>Inputs!P$81</f>
        <v/>
      </c>
      <c r="Q77" s="107">
        <f>Inputs!Q$81</f>
        <v/>
      </c>
      <c r="R77" s="107">
        <f>Inputs!R$81</f>
        <v/>
      </c>
      <c r="S77" s="107">
        <f>Inputs!S$81</f>
        <v/>
      </c>
      <c r="T77" s="107">
        <f>Inputs!T$81</f>
        <v/>
      </c>
      <c r="U77" s="107" t="n"/>
      <c r="V77" s="107" t="n"/>
      <c r="W77" s="107" t="n"/>
    </row>
    <row r="78" ht="14.1" customHeight="1" s="109">
      <c r="C78" s="146" t="inlineStr">
        <is>
          <t>Inventory</t>
        </is>
      </c>
      <c r="D78" s="147" t="inlineStr">
        <is>
          <t>$m</t>
        </is>
      </c>
      <c r="E78" s="146" t="n"/>
      <c r="F78" s="146">
        <f>F76*(F77/F$69)</f>
        <v/>
      </c>
      <c r="G78" s="146">
        <f>G76*(G77/G$69)</f>
        <v/>
      </c>
      <c r="H78" s="146">
        <f>H76*(H77/H$69)</f>
        <v/>
      </c>
      <c r="I78" s="146">
        <f>I76*(I77/I$69)</f>
        <v/>
      </c>
      <c r="J78" s="146">
        <f>J76*(J77/J$69)</f>
        <v/>
      </c>
      <c r="K78" s="146">
        <f>K76*(K77/K$69)</f>
        <v/>
      </c>
      <c r="L78" s="146">
        <f>L76*(L77/L$69)</f>
        <v/>
      </c>
      <c r="M78" s="146">
        <f>M76*(M77/M$69)</f>
        <v/>
      </c>
      <c r="N78" s="146">
        <f>N76*(N77/N$69)</f>
        <v/>
      </c>
      <c r="O78" s="146">
        <f>O76*(O77/O$69)</f>
        <v/>
      </c>
      <c r="P78" s="146">
        <f>P76*(P77/P$69)</f>
        <v/>
      </c>
      <c r="Q78" s="146">
        <f>Q76*(Q77/Q$69)</f>
        <v/>
      </c>
      <c r="R78" s="146">
        <f>R76*(R77/R$69)</f>
        <v/>
      </c>
      <c r="S78" s="146">
        <f>S76*(S77/S$69)</f>
        <v/>
      </c>
      <c r="T78" s="146">
        <f>T76*(T77/T$69)</f>
        <v/>
      </c>
      <c r="U78" s="107" t="n"/>
      <c r="V78" s="107" t="n"/>
      <c r="W78" s="107" t="n"/>
    </row>
    <row r="79" ht="14.1" customHeight="1" s="109">
      <c r="C79" s="107" t="n"/>
      <c r="D79" s="108" t="n"/>
      <c r="E79" s="107" t="n"/>
      <c r="F79" s="107" t="n"/>
      <c r="G79" s="107" t="n"/>
      <c r="H79" s="107" t="n"/>
      <c r="I79" s="107" t="n"/>
      <c r="J79" s="107" t="n"/>
      <c r="K79" s="107" t="n"/>
      <c r="L79" s="107" t="n"/>
      <c r="M79" s="107" t="n"/>
      <c r="N79" s="107" t="n"/>
      <c r="O79" s="107" t="n"/>
      <c r="P79" s="107" t="n"/>
      <c r="Q79" s="107" t="n"/>
      <c r="R79" s="107" t="n"/>
      <c r="S79" s="107" t="n"/>
      <c r="T79" s="107" t="n"/>
      <c r="U79" s="107" t="n"/>
      <c r="V79" s="107" t="n"/>
      <c r="W79" s="107" t="n"/>
    </row>
    <row r="80" ht="14.1" customFormat="1" customHeight="1" s="117">
      <c r="B80" s="110" t="inlineStr">
        <is>
          <t>Current Liabilities</t>
        </is>
      </c>
      <c r="D80" s="120" t="n"/>
      <c r="E80" s="117" t="n"/>
      <c r="F80" s="107" t="n"/>
      <c r="G80" s="107" t="n"/>
      <c r="H80" s="107" t="n"/>
      <c r="I80" s="107" t="n"/>
      <c r="J80" s="107" t="n"/>
      <c r="K80" s="107" t="n"/>
      <c r="L80" s="107" t="n"/>
      <c r="M80" s="107" t="n"/>
      <c r="N80" s="107" t="n"/>
      <c r="O80" s="107" t="n"/>
      <c r="P80" s="107" t="n"/>
      <c r="Q80" s="107" t="n"/>
      <c r="R80" s="107" t="n"/>
      <c r="S80" s="107" t="n"/>
      <c r="T80" s="107" t="n"/>
    </row>
    <row r="81" ht="14.1" customFormat="1" customHeight="1" s="148">
      <c r="A81" s="107" t="n"/>
      <c r="B81" s="107" t="n"/>
      <c r="C81" s="107">
        <f>C$48</f>
        <v/>
      </c>
      <c r="D81" s="108">
        <f>D$48</f>
        <v/>
      </c>
      <c r="E81" s="107" t="n"/>
      <c r="F81" s="107">
        <f>-F$48</f>
        <v/>
      </c>
      <c r="G81" s="107">
        <f>-G$48</f>
        <v/>
      </c>
      <c r="H81" s="107">
        <f>-H$48</f>
        <v/>
      </c>
      <c r="I81" s="107">
        <f>-I$48</f>
        <v/>
      </c>
      <c r="J81" s="107">
        <f>-J$48</f>
        <v/>
      </c>
      <c r="K81" s="107">
        <f>-K$48</f>
        <v/>
      </c>
      <c r="L81" s="107">
        <f>-L$48</f>
        <v/>
      </c>
      <c r="M81" s="107">
        <f>-M$48</f>
        <v/>
      </c>
      <c r="N81" s="107">
        <f>-N$48</f>
        <v/>
      </c>
      <c r="O81" s="107">
        <f>-O$48</f>
        <v/>
      </c>
      <c r="P81" s="107">
        <f>-P$48</f>
        <v/>
      </c>
      <c r="Q81" s="107">
        <f>-Q$48</f>
        <v/>
      </c>
      <c r="R81" s="107">
        <f>-R$48</f>
        <v/>
      </c>
      <c r="S81" s="107">
        <f>-S$48</f>
        <v/>
      </c>
      <c r="T81" s="107">
        <f>-T$48</f>
        <v/>
      </c>
      <c r="U81" s="148" t="n"/>
      <c r="V81" s="148" t="n"/>
      <c r="W81" s="148" t="n"/>
    </row>
    <row r="82" ht="14.1" customFormat="1" customHeight="1" s="148">
      <c r="A82" s="107" t="n"/>
      <c r="B82" s="107" t="n"/>
      <c r="C82" s="107" t="inlineStr">
        <is>
          <t>Total expenses</t>
        </is>
      </c>
      <c r="D82" s="108" t="inlineStr">
        <is>
          <t>$m</t>
        </is>
      </c>
      <c r="E82" s="107" t="n"/>
      <c r="F82" s="107">
        <f>F65</f>
        <v/>
      </c>
      <c r="G82" s="107">
        <f>G65</f>
        <v/>
      </c>
      <c r="H82" s="107">
        <f>H65</f>
        <v/>
      </c>
      <c r="I82" s="107">
        <f>I65</f>
        <v/>
      </c>
      <c r="J82" s="107">
        <f>J65</f>
        <v/>
      </c>
      <c r="K82" s="107">
        <f>K65</f>
        <v/>
      </c>
      <c r="L82" s="107">
        <f>L65</f>
        <v/>
      </c>
      <c r="M82" s="107">
        <f>M65</f>
        <v/>
      </c>
      <c r="N82" s="107">
        <f>N65</f>
        <v/>
      </c>
      <c r="O82" s="107">
        <f>O65</f>
        <v/>
      </c>
      <c r="P82" s="107">
        <f>P65</f>
        <v/>
      </c>
      <c r="Q82" s="107">
        <f>Q65</f>
        <v/>
      </c>
      <c r="R82" s="107">
        <f>R65</f>
        <v/>
      </c>
      <c r="S82" s="107">
        <f>S65</f>
        <v/>
      </c>
      <c r="T82" s="107">
        <f>T65</f>
        <v/>
      </c>
      <c r="U82" s="148" t="n"/>
      <c r="V82" s="148" t="n"/>
      <c r="W82" s="148" t="n"/>
    </row>
    <row r="83" ht="14.1" customHeight="1" s="109">
      <c r="C83" s="107">
        <f>Inputs!C$82</f>
        <v/>
      </c>
      <c r="D83" s="108">
        <f>Inputs!D$82</f>
        <v/>
      </c>
      <c r="E83" s="107" t="n"/>
      <c r="F83" s="107">
        <f>Inputs!F$82</f>
        <v/>
      </c>
      <c r="G83" s="107">
        <f>Inputs!G$82</f>
        <v/>
      </c>
      <c r="H83" s="107">
        <f>Inputs!H$82</f>
        <v/>
      </c>
      <c r="I83" s="107">
        <f>Inputs!I$82</f>
        <v/>
      </c>
      <c r="J83" s="107">
        <f>Inputs!J$82</f>
        <v/>
      </c>
      <c r="K83" s="107">
        <f>Inputs!K$82</f>
        <v/>
      </c>
      <c r="L83" s="107">
        <f>Inputs!L$82</f>
        <v/>
      </c>
      <c r="M83" s="107">
        <f>Inputs!M$82</f>
        <v/>
      </c>
      <c r="N83" s="107">
        <f>Inputs!N$82</f>
        <v/>
      </c>
      <c r="O83" s="107">
        <f>Inputs!O$82</f>
        <v/>
      </c>
      <c r="P83" s="107">
        <f>Inputs!P$82</f>
        <v/>
      </c>
      <c r="Q83" s="107">
        <f>Inputs!Q$82</f>
        <v/>
      </c>
      <c r="R83" s="107">
        <f>Inputs!R$82</f>
        <v/>
      </c>
      <c r="S83" s="107">
        <f>Inputs!S$82</f>
        <v/>
      </c>
      <c r="T83" s="107">
        <f>Inputs!T$82</f>
        <v/>
      </c>
      <c r="U83" s="107" t="n"/>
      <c r="V83" s="107" t="n"/>
      <c r="W83" s="107" t="n"/>
    </row>
    <row r="84" ht="14.1" customHeight="1" s="109">
      <c r="C84" s="146" t="inlineStr">
        <is>
          <t>Accounts payable</t>
        </is>
      </c>
      <c r="D84" s="147" t="inlineStr">
        <is>
          <t>$m</t>
        </is>
      </c>
      <c r="E84" s="146" t="n"/>
      <c r="F84" s="146">
        <f>(F81+F82)*(F83/F$69)</f>
        <v/>
      </c>
      <c r="G84" s="146">
        <f>(G81+G82)*(G83/G$69)</f>
        <v/>
      </c>
      <c r="H84" s="146">
        <f>(H81+H82)*(H83/H$69)</f>
        <v/>
      </c>
      <c r="I84" s="146">
        <f>(I81+I82)*(I83/I$69)</f>
        <v/>
      </c>
      <c r="J84" s="146">
        <f>(J81+J82)*(J83/J$69)</f>
        <v/>
      </c>
      <c r="K84" s="146">
        <f>(K81+K82)*(K83/K$69)</f>
        <v/>
      </c>
      <c r="L84" s="146">
        <f>(L81+L82)*(L83/L$69)</f>
        <v/>
      </c>
      <c r="M84" s="146">
        <f>(M81+M82)*(M83/M$69)</f>
        <v/>
      </c>
      <c r="N84" s="146">
        <f>(N81+N82)*(N83/N$69)</f>
        <v/>
      </c>
      <c r="O84" s="146">
        <f>(O81+O82)*(O83/O$69)</f>
        <v/>
      </c>
      <c r="P84" s="146">
        <f>(P81+P82)*(P83/P$69)</f>
        <v/>
      </c>
      <c r="Q84" s="146">
        <f>(Q81+Q82)*(Q83/Q$69)</f>
        <v/>
      </c>
      <c r="R84" s="146">
        <f>(R81+R82)*(R83/R$69)</f>
        <v/>
      </c>
      <c r="S84" s="146">
        <f>(S81+S82)*(S83/S$69)</f>
        <v/>
      </c>
      <c r="T84" s="146">
        <f>(T81+T82)*(T83/T$69)</f>
        <v/>
      </c>
      <c r="U84" s="107" t="n"/>
      <c r="V84" s="107" t="n"/>
      <c r="W84" s="107" t="n"/>
    </row>
    <row r="85" ht="14.1" customHeight="1" s="109">
      <c r="C85" s="107" t="n"/>
      <c r="D85" s="108" t="n"/>
      <c r="E85" s="107" t="n"/>
      <c r="F85" s="107" t="n"/>
      <c r="G85" s="107" t="n"/>
      <c r="H85" s="107" t="n"/>
      <c r="I85" s="107" t="n"/>
      <c r="J85" s="107" t="n"/>
      <c r="K85" s="107" t="n"/>
      <c r="L85" s="107" t="n"/>
      <c r="M85" s="107" t="n"/>
      <c r="N85" s="107" t="n"/>
      <c r="O85" s="107" t="n"/>
      <c r="P85" s="107" t="n"/>
      <c r="Q85" s="107" t="n"/>
      <c r="R85" s="107" t="n"/>
      <c r="S85" s="107" t="n"/>
      <c r="T85" s="107" t="n"/>
      <c r="U85" s="107" t="n"/>
      <c r="V85" s="107" t="n"/>
      <c r="W85" s="107" t="n"/>
    </row>
    <row r="86" ht="14.1" customHeight="1" s="109">
      <c r="B86" s="110" t="inlineStr">
        <is>
          <t>Net Working Capital</t>
        </is>
      </c>
      <c r="C86" s="107" t="n"/>
      <c r="D86" s="108" t="n"/>
      <c r="E86" s="107" t="n"/>
      <c r="F86" s="107" t="n"/>
      <c r="G86" s="107" t="n"/>
      <c r="H86" s="107" t="n"/>
      <c r="I86" s="107" t="n"/>
      <c r="J86" s="107" t="n"/>
      <c r="K86" s="107" t="n"/>
      <c r="L86" s="107" t="n"/>
      <c r="M86" s="107" t="n"/>
      <c r="N86" s="107" t="n"/>
      <c r="O86" s="107" t="n"/>
      <c r="P86" s="107" t="n"/>
      <c r="Q86" s="107" t="n"/>
      <c r="R86" s="107" t="n"/>
      <c r="S86" s="107" t="n"/>
      <c r="T86" s="107" t="n"/>
      <c r="U86" s="107" t="n"/>
      <c r="V86" s="107" t="n"/>
      <c r="W86" s="107" t="n"/>
    </row>
    <row r="87" ht="14.1" customHeight="1" s="109">
      <c r="C87" s="107" t="inlineStr">
        <is>
          <t>Net working capital</t>
        </is>
      </c>
      <c r="D87" s="108" t="inlineStr">
        <is>
          <t>$m</t>
        </is>
      </c>
      <c r="E87" s="107" t="n">
        <v>0</v>
      </c>
      <c r="F87" s="107">
        <f>F78-F77-F84</f>
        <v/>
      </c>
      <c r="G87" s="107">
        <f>G78-G77-G84</f>
        <v/>
      </c>
      <c r="H87" s="107">
        <f>H78-H77-H84</f>
        <v/>
      </c>
      <c r="I87" s="107">
        <f>I78-I77-I84</f>
        <v/>
      </c>
      <c r="J87" s="107">
        <f>J78-J77-J84</f>
        <v/>
      </c>
      <c r="K87" s="107">
        <f>K78-K77-K84</f>
        <v/>
      </c>
      <c r="L87" s="107">
        <f>L78-L77-L84</f>
        <v/>
      </c>
      <c r="M87" s="107">
        <f>M78-M77-M84</f>
        <v/>
      </c>
      <c r="N87" s="107">
        <f>N78-N77-N84</f>
        <v/>
      </c>
      <c r="O87" s="107">
        <f>O78-O77-O84</f>
        <v/>
      </c>
      <c r="P87" s="107">
        <f>P78-P77-P84</f>
        <v/>
      </c>
      <c r="Q87" s="107">
        <f>Q78-Q77-Q84</f>
        <v/>
      </c>
      <c r="R87" s="107">
        <f>R78-R77-R84</f>
        <v/>
      </c>
      <c r="S87" s="107">
        <f>S78-S77-S84</f>
        <v/>
      </c>
      <c r="T87" s="107">
        <f>T78-T77-T84</f>
        <v/>
      </c>
      <c r="U87" s="107" t="n"/>
      <c r="V87" s="107" t="n"/>
      <c r="W87" s="107" t="n"/>
    </row>
    <row r="88" ht="14.1" customHeight="1" s="109">
      <c r="C88" s="107" t="inlineStr">
        <is>
          <t>Change in net working capital</t>
        </is>
      </c>
      <c r="D88" s="108" t="inlineStr">
        <is>
          <t>$m</t>
        </is>
      </c>
      <c r="E88" s="107" t="n"/>
      <c r="F88" s="107">
        <f>E87-F87</f>
        <v/>
      </c>
      <c r="G88" s="107">
        <f>F87-G87</f>
        <v/>
      </c>
      <c r="H88" s="107">
        <f>G87-H87</f>
        <v/>
      </c>
      <c r="I88" s="107">
        <f>H87-I87</f>
        <v/>
      </c>
      <c r="J88" s="107">
        <f>I87-J87</f>
        <v/>
      </c>
      <c r="K88" s="107">
        <f>J87-K87</f>
        <v/>
      </c>
      <c r="L88" s="107">
        <f>K87-L87</f>
        <v/>
      </c>
      <c r="M88" s="107">
        <f>L87-M87</f>
        <v/>
      </c>
      <c r="N88" s="107">
        <f>M87-N87</f>
        <v/>
      </c>
      <c r="O88" s="107">
        <f>N87-O87</f>
        <v/>
      </c>
      <c r="P88" s="107">
        <f>O87-P87</f>
        <v/>
      </c>
      <c r="Q88" s="107">
        <f>P87-Q87</f>
        <v/>
      </c>
      <c r="R88" s="107">
        <f>Q87-R87</f>
        <v/>
      </c>
      <c r="S88" s="107">
        <f>R87-S87</f>
        <v/>
      </c>
      <c r="T88" s="107">
        <f>S87-T87</f>
        <v/>
      </c>
      <c r="U88" s="107" t="n"/>
      <c r="V88" s="107" t="n"/>
      <c r="W88" s="107" t="n"/>
    </row>
    <row r="89" ht="14.1" customHeight="1" s="109">
      <c r="C89" s="107" t="n"/>
      <c r="D89" s="108" t="n"/>
      <c r="E89" s="107" t="n"/>
      <c r="F89" s="107" t="n"/>
      <c r="G89" s="107" t="n"/>
      <c r="H89" s="107" t="n"/>
      <c r="I89" s="107" t="n"/>
      <c r="J89" s="107" t="n"/>
      <c r="K89" s="107" t="n"/>
      <c r="L89" s="107" t="n"/>
      <c r="M89" s="107" t="n"/>
      <c r="N89" s="107" t="n"/>
      <c r="O89" s="107" t="n"/>
      <c r="P89" s="107" t="n"/>
      <c r="Q89" s="107" t="n"/>
      <c r="R89" s="107" t="n"/>
      <c r="S89" s="107" t="n"/>
      <c r="T89" s="107" t="n"/>
      <c r="U89" s="107" t="n"/>
      <c r="V89" s="107" t="n"/>
      <c r="W89" s="107" t="n"/>
    </row>
    <row r="90" ht="14.1" customFormat="1" customHeight="1" s="133">
      <c r="A90" s="133" t="inlineStr">
        <is>
          <t>PP&amp;E</t>
        </is>
      </c>
      <c r="B90" s="134" t="n"/>
      <c r="C90" s="134" t="n"/>
      <c r="D90" s="143" t="n"/>
      <c r="E90" s="134" t="n"/>
      <c r="F90" s="134" t="n"/>
      <c r="G90" s="134" t="n"/>
      <c r="H90" s="134" t="n"/>
      <c r="I90" s="134" t="n"/>
      <c r="J90" s="134" t="n"/>
      <c r="K90" s="134" t="n"/>
      <c r="L90" s="134" t="n"/>
      <c r="M90" s="134" t="n"/>
      <c r="N90" s="134" t="n"/>
      <c r="O90" s="134" t="n"/>
      <c r="P90" s="134" t="n"/>
      <c r="Q90" s="134" t="n"/>
      <c r="R90" s="134" t="n"/>
      <c r="S90" s="134" t="n"/>
      <c r="T90" s="134" t="n"/>
    </row>
    <row r="91" ht="14.1" customHeight="1" s="109">
      <c r="D91" s="108" t="n"/>
    </row>
    <row r="92" ht="14.1" customHeight="1" s="109">
      <c r="A92" s="107" t="n"/>
      <c r="B92" s="110" t="inlineStr">
        <is>
          <t>Accounting Depreciation</t>
        </is>
      </c>
      <c r="C92" s="107" t="n"/>
      <c r="D92" s="108" t="n"/>
      <c r="E92" s="107" t="n"/>
      <c r="F92" s="107" t="n"/>
      <c r="G92" s="107" t="n"/>
      <c r="H92" s="107" t="n"/>
      <c r="I92" s="107" t="n"/>
      <c r="J92" s="107" t="n"/>
      <c r="K92" s="107" t="n"/>
      <c r="L92" s="107" t="n"/>
      <c r="M92" s="107" t="n"/>
      <c r="N92" s="107" t="n"/>
      <c r="O92" s="107" t="n"/>
      <c r="P92" s="107" t="n"/>
      <c r="Q92" s="107" t="n"/>
      <c r="R92" s="107" t="n"/>
      <c r="S92" s="107" t="n"/>
      <c r="T92" s="107" t="n"/>
    </row>
    <row r="93" ht="14.1" customHeight="1" s="109">
      <c r="A93" s="107" t="n"/>
      <c r="B93" s="107" t="n"/>
      <c r="C93" s="107" t="inlineStr">
        <is>
          <t>Opening accounting net book value</t>
        </is>
      </c>
      <c r="D93" s="108" t="n"/>
      <c r="E93" s="107" t="n"/>
      <c r="F93" s="107">
        <f>E120</f>
        <v/>
      </c>
      <c r="G93" s="107">
        <f>F120</f>
        <v/>
      </c>
      <c r="H93" s="107">
        <f>G120</f>
        <v/>
      </c>
      <c r="I93" s="107">
        <f>H120</f>
        <v/>
      </c>
      <c r="J93" s="107">
        <f>I120</f>
        <v/>
      </c>
      <c r="K93" s="107">
        <f>J120</f>
        <v/>
      </c>
      <c r="L93" s="107">
        <f>K120</f>
        <v/>
      </c>
      <c r="M93" s="107">
        <f>L120</f>
        <v/>
      </c>
      <c r="N93" s="107">
        <f>M120</f>
        <v/>
      </c>
      <c r="O93" s="107">
        <f>N120</f>
        <v/>
      </c>
      <c r="P93" s="107">
        <f>O120</f>
        <v/>
      </c>
      <c r="Q93" s="107">
        <f>P120</f>
        <v/>
      </c>
      <c r="R93" s="107">
        <f>Q120</f>
        <v/>
      </c>
      <c r="S93" s="107">
        <f>R120</f>
        <v/>
      </c>
      <c r="T93" s="107">
        <f>S120</f>
        <v/>
      </c>
      <c r="U93" s="107" t="n"/>
      <c r="V93" s="107" t="n"/>
      <c r="W93" s="107" t="n"/>
    </row>
    <row r="94" ht="14.1" customHeight="1" s="109">
      <c r="A94" s="107" t="n"/>
      <c r="B94" s="107" t="n"/>
      <c r="C94" s="107" t="n"/>
      <c r="D94" s="108" t="n"/>
      <c r="E94" s="107" t="n"/>
      <c r="F94" s="107" t="n"/>
      <c r="G94" s="107" t="n"/>
      <c r="H94" s="107" t="n"/>
      <c r="I94" s="107" t="n"/>
      <c r="J94" s="107" t="n"/>
      <c r="K94" s="107" t="n"/>
      <c r="L94" s="107" t="n"/>
      <c r="M94" s="107" t="n"/>
      <c r="N94" s="107" t="n"/>
      <c r="O94" s="107" t="n"/>
      <c r="P94" s="107" t="n"/>
      <c r="Q94" s="107" t="n"/>
      <c r="R94" s="107" t="n"/>
      <c r="S94" s="107" t="n"/>
      <c r="T94" s="107" t="n"/>
      <c r="U94" s="107" t="n"/>
      <c r="V94" s="107" t="n"/>
      <c r="W94" s="107" t="n"/>
    </row>
    <row r="95" ht="14.1" customHeight="1" s="109">
      <c r="A95" s="107" t="n"/>
      <c r="B95" s="107" t="n"/>
      <c r="C95" s="107">
        <f>Inputs!C$86</f>
        <v/>
      </c>
      <c r="D95" s="108">
        <f>Inputs!D$86</f>
        <v/>
      </c>
      <c r="E95" s="107" t="n"/>
      <c r="F95" s="107">
        <f>Inputs!F$86</f>
        <v/>
      </c>
      <c r="G95" s="107">
        <f>Inputs!G$86</f>
        <v/>
      </c>
      <c r="H95" s="107">
        <f>Inputs!H$86</f>
        <v/>
      </c>
      <c r="I95" s="107">
        <f>Inputs!I$86</f>
        <v/>
      </c>
      <c r="J95" s="107">
        <f>Inputs!J$86</f>
        <v/>
      </c>
      <c r="K95" s="107">
        <f>Inputs!K$86</f>
        <v/>
      </c>
      <c r="L95" s="107">
        <f>Inputs!L$86</f>
        <v/>
      </c>
      <c r="M95" s="107">
        <f>Inputs!M$86</f>
        <v/>
      </c>
      <c r="N95" s="107">
        <f>Inputs!N$86</f>
        <v/>
      </c>
      <c r="O95" s="107">
        <f>Inputs!O$86</f>
        <v/>
      </c>
      <c r="P95" s="107">
        <f>Inputs!P$86</f>
        <v/>
      </c>
      <c r="Q95" s="107">
        <f>Inputs!Q$86</f>
        <v/>
      </c>
      <c r="R95" s="107">
        <f>Inputs!R$86</f>
        <v/>
      </c>
      <c r="S95" s="107">
        <f>Inputs!S$86</f>
        <v/>
      </c>
      <c r="T95" s="107">
        <f>Inputs!T$86</f>
        <v/>
      </c>
      <c r="U95" s="107" t="n"/>
      <c r="V95" s="107" t="n"/>
      <c r="W95" s="107" t="n"/>
    </row>
    <row r="96" ht="14.1" customHeight="1" s="109">
      <c r="A96" s="107" t="n"/>
      <c r="B96" s="107" t="n"/>
      <c r="C96" s="107">
        <f>Inputs!C$87</f>
        <v/>
      </c>
      <c r="D96" s="108">
        <f>Inputs!D$87</f>
        <v/>
      </c>
      <c r="E96" s="107" t="n"/>
      <c r="F96" s="107">
        <f>Inputs!F$87</f>
        <v/>
      </c>
      <c r="G96" s="107">
        <f>Inputs!G$87</f>
        <v/>
      </c>
      <c r="H96" s="107">
        <f>Inputs!H$87</f>
        <v/>
      </c>
      <c r="I96" s="107">
        <f>Inputs!I$87</f>
        <v/>
      </c>
      <c r="J96" s="107">
        <f>Inputs!J$87</f>
        <v/>
      </c>
      <c r="K96" s="107">
        <f>Inputs!K$87</f>
        <v/>
      </c>
      <c r="L96" s="107">
        <f>Inputs!L$87</f>
        <v/>
      </c>
      <c r="M96" s="107">
        <f>Inputs!M$87</f>
        <v/>
      </c>
      <c r="N96" s="107">
        <f>Inputs!N$87</f>
        <v/>
      </c>
      <c r="O96" s="107">
        <f>Inputs!O$87</f>
        <v/>
      </c>
      <c r="P96" s="107">
        <f>Inputs!P$87</f>
        <v/>
      </c>
      <c r="Q96" s="107">
        <f>Inputs!Q$87</f>
        <v/>
      </c>
      <c r="R96" s="107">
        <f>Inputs!R$87</f>
        <v/>
      </c>
      <c r="S96" s="107">
        <f>Inputs!S$87</f>
        <v/>
      </c>
      <c r="T96" s="107">
        <f>Inputs!T$87</f>
        <v/>
      </c>
      <c r="U96" s="107" t="n"/>
      <c r="V96" s="107" t="n"/>
      <c r="W96" s="107" t="n"/>
    </row>
    <row r="97" ht="14.1" customHeight="1" s="109">
      <c r="A97" s="107" t="n"/>
      <c r="B97" s="107" t="n"/>
      <c r="C97" s="146" t="inlineStr">
        <is>
          <t>Capital expenditure incurred (nominal)</t>
        </is>
      </c>
      <c r="D97" s="147" t="inlineStr">
        <is>
          <t>$m</t>
        </is>
      </c>
      <c r="E97" s="146" t="n"/>
      <c r="F97" s="146">
        <f>SUM(F95:F96)</f>
        <v/>
      </c>
      <c r="G97" s="146">
        <f>SUM(G95:G96)</f>
        <v/>
      </c>
      <c r="H97" s="146">
        <f>SUM(H95:H96)</f>
        <v/>
      </c>
      <c r="I97" s="146">
        <f>SUM(I95:I96)</f>
        <v/>
      </c>
      <c r="J97" s="146">
        <f>SUM(J95:J96)</f>
        <v/>
      </c>
      <c r="K97" s="146">
        <f>SUM(K95:K96)</f>
        <v/>
      </c>
      <c r="L97" s="146">
        <f>SUM(L95:L96)</f>
        <v/>
      </c>
      <c r="M97" s="146">
        <f>SUM(M95:M96)</f>
        <v/>
      </c>
      <c r="N97" s="146">
        <f>SUM(N95:N96)</f>
        <v/>
      </c>
      <c r="O97" s="146">
        <f>SUM(O95:O96)</f>
        <v/>
      </c>
      <c r="P97" s="146">
        <f>SUM(P95:P96)</f>
        <v/>
      </c>
      <c r="Q97" s="146">
        <f>SUM(Q95:Q96)</f>
        <v/>
      </c>
      <c r="R97" s="146">
        <f>SUM(R95:R96)</f>
        <v/>
      </c>
      <c r="S97" s="146">
        <f>SUM(S95:S96)</f>
        <v/>
      </c>
      <c r="T97" s="146">
        <f>SUM(T95:T96)</f>
        <v/>
      </c>
      <c r="U97" s="107" t="n"/>
      <c r="V97" s="107" t="n"/>
      <c r="W97" s="107" t="n"/>
    </row>
    <row r="98" ht="14.1" customHeight="1" s="109">
      <c r="A98" s="107" t="n"/>
      <c r="B98" s="107" t="n"/>
      <c r="C98" s="107" t="n"/>
      <c r="D98" s="108" t="n"/>
      <c r="E98" s="107" t="n"/>
      <c r="F98" s="107" t="n"/>
      <c r="G98" s="107" t="n"/>
      <c r="H98" s="107" t="n"/>
      <c r="I98" s="107" t="n"/>
      <c r="J98" s="107" t="n"/>
      <c r="K98" s="107" t="n"/>
      <c r="L98" s="107" t="n"/>
      <c r="M98" s="107" t="n"/>
      <c r="N98" s="107" t="n"/>
      <c r="O98" s="107" t="n"/>
      <c r="P98" s="107" t="n"/>
      <c r="Q98" s="107" t="n"/>
      <c r="R98" s="107" t="n"/>
      <c r="S98" s="107" t="n"/>
      <c r="T98" s="107" t="n"/>
      <c r="U98" s="107" t="n"/>
      <c r="V98" s="107" t="n"/>
      <c r="W98" s="107" t="n"/>
    </row>
    <row r="99" ht="14.1" customHeight="1" s="109">
      <c r="A99" s="107" t="n"/>
      <c r="B99" s="107" t="n"/>
      <c r="C99" s="107">
        <f>Inputs!C$90</f>
        <v/>
      </c>
      <c r="D99" s="108">
        <f>Inputs!D$90</f>
        <v/>
      </c>
      <c r="E99" s="107">
        <f>Inputs!E$90</f>
        <v/>
      </c>
      <c r="F99" s="107" t="n"/>
      <c r="G99" s="107" t="n"/>
      <c r="H99" s="107" t="n"/>
      <c r="I99" s="107" t="n"/>
      <c r="J99" s="107" t="n"/>
      <c r="K99" s="107" t="n"/>
      <c r="L99" s="107" t="n"/>
      <c r="M99" s="107" t="n"/>
      <c r="N99" s="107" t="n"/>
      <c r="O99" s="107" t="n"/>
      <c r="P99" s="107" t="n"/>
      <c r="Q99" s="107" t="n"/>
      <c r="R99" s="107" t="n"/>
      <c r="S99" s="107" t="n"/>
      <c r="T99" s="107" t="n"/>
      <c r="U99" s="107" t="n"/>
      <c r="V99" s="107" t="n"/>
      <c r="W99" s="107" t="n"/>
    </row>
    <row r="100" ht="14.1" customHeight="1" s="109">
      <c r="A100" s="107" t="n"/>
      <c r="B100" s="107" t="n"/>
      <c r="C100" s="107" t="n"/>
      <c r="D100" s="108" t="n"/>
      <c r="E100" s="107" t="n"/>
      <c r="F100" s="107" t="n"/>
      <c r="G100" s="107" t="n"/>
      <c r="H100" s="107" t="n"/>
      <c r="I100" s="107" t="n"/>
      <c r="J100" s="107" t="n"/>
      <c r="K100" s="107" t="n"/>
      <c r="L100" s="107" t="n"/>
      <c r="M100" s="107" t="n"/>
      <c r="N100" s="107" t="n"/>
      <c r="O100" s="107" t="n"/>
      <c r="P100" s="107" t="n"/>
      <c r="Q100" s="107" t="n"/>
      <c r="R100" s="107" t="n"/>
      <c r="S100" s="107" t="n"/>
      <c r="T100" s="107" t="n"/>
      <c r="U100" s="107" t="n"/>
      <c r="V100" s="107" t="n"/>
      <c r="W100" s="107" t="n"/>
    </row>
    <row r="101" ht="14.1" customHeight="1" s="109">
      <c r="A101" s="107" t="n"/>
      <c r="B101" s="107" t="n"/>
      <c r="C101" s="126" t="inlineStr">
        <is>
          <t>Capital expenditure assumed to be made on the first day of the period.</t>
        </is>
      </c>
      <c r="D101" s="108" t="n"/>
      <c r="E101" s="107" t="n"/>
      <c r="F101" s="107" t="n"/>
      <c r="G101" s="107" t="n"/>
      <c r="H101" s="107" t="n"/>
      <c r="I101" s="107" t="n"/>
      <c r="J101" s="107" t="n"/>
      <c r="K101" s="107" t="n"/>
      <c r="L101" s="107" t="n"/>
      <c r="M101" s="107" t="n"/>
      <c r="N101" s="107" t="n"/>
      <c r="O101" s="107" t="n"/>
      <c r="P101" s="107" t="n"/>
      <c r="Q101" s="107" t="n"/>
      <c r="R101" s="107" t="n"/>
      <c r="S101" s="107" t="n"/>
      <c r="T101" s="107" t="n"/>
      <c r="U101" s="107" t="n"/>
      <c r="V101" s="107" t="n"/>
      <c r="W101" s="107" t="n"/>
    </row>
    <row r="102" ht="14.1" customHeight="1" s="109">
      <c r="A102" s="107" t="n"/>
      <c r="B102" s="107" t="n"/>
      <c r="C102" s="107" t="inlineStr">
        <is>
          <t>Year</t>
        </is>
      </c>
      <c r="D102" s="108" t="n"/>
      <c r="E102" s="107" t="n"/>
      <c r="F102" s="107" t="n"/>
      <c r="G102" s="107" t="n"/>
      <c r="H102" s="107" t="n"/>
      <c r="I102" s="107" t="n"/>
      <c r="J102" s="107" t="n"/>
      <c r="K102" s="107" t="n"/>
      <c r="L102" s="107" t="n"/>
      <c r="M102" s="107" t="n"/>
      <c r="N102" s="107" t="n"/>
      <c r="O102" s="107" t="n"/>
      <c r="P102" s="107" t="n"/>
      <c r="Q102" s="107" t="n"/>
      <c r="R102" s="107" t="n"/>
      <c r="S102" s="107" t="n"/>
      <c r="T102" s="107" t="n"/>
      <c r="U102" s="107" t="n"/>
      <c r="V102" s="107" t="n"/>
      <c r="W102" s="107" t="n"/>
    </row>
    <row r="103" ht="14.1" customHeight="1" s="109">
      <c r="A103" s="107" t="n"/>
      <c r="B103" s="107" t="n"/>
      <c r="C103" s="158" t="n">
        <v>1</v>
      </c>
      <c r="D103" s="108" t="n"/>
      <c r="E103" s="107" t="n"/>
      <c r="F103" s="107">
        <f>(F$2&gt;=$C103)*(INDEX($F$97:$T$97,$C103)/$E$99)</f>
        <v/>
      </c>
      <c r="G103" s="107">
        <f>(G$2&gt;=$C103)*(INDEX($F$97:$T$97,$C103)/$E$99)</f>
        <v/>
      </c>
      <c r="H103" s="107">
        <f>(H$2&gt;=$C103)*(INDEX($F$97:$T$97,$C103)/$E$99)</f>
        <v/>
      </c>
      <c r="I103" s="107">
        <f>(I$2&gt;=$C103)*(INDEX($F$97:$T$97,$C103)/$E$99)</f>
        <v/>
      </c>
      <c r="J103" s="107">
        <f>(J$2&gt;=$C103)*(INDEX($F$97:$T$97,$C103)/$E$99)</f>
        <v/>
      </c>
      <c r="K103" s="107">
        <f>(K$2&gt;=$C103)*(INDEX($F$97:$T$97,$C103)/$E$99)</f>
        <v/>
      </c>
      <c r="L103" s="107">
        <f>(L$2&gt;=$C103)*(INDEX($F$97:$T$97,$C103)/$E$99)</f>
        <v/>
      </c>
      <c r="M103" s="107">
        <f>(M$2&gt;=$C103)*(INDEX($F$97:$T$97,$C103)/$E$99)</f>
        <v/>
      </c>
      <c r="N103" s="107">
        <f>(N$2&gt;=$C103)*(INDEX($F$97:$T$97,$C103)/$E$99)</f>
        <v/>
      </c>
      <c r="O103" s="107">
        <f>(O$2&gt;=$C103)*(INDEX($F$97:$T$97,$C103)/$E$99)</f>
        <v/>
      </c>
      <c r="P103" s="107">
        <f>(P$2&gt;=$C103)*(INDEX($F$97:$T$97,$C103)/$E$99)</f>
        <v/>
      </c>
      <c r="Q103" s="107">
        <f>(Q$2&gt;=$C103)*(INDEX($F$97:$T$97,$C103)/$E$99)</f>
        <v/>
      </c>
      <c r="R103" s="107">
        <f>(R$2&gt;=$C103)*(INDEX($F$97:$T$97,$C103)/$E$99)</f>
        <v/>
      </c>
      <c r="S103" s="107">
        <f>(S$2&gt;=$C103)*(INDEX($F$97:$T$97,$C103)/$E$99)</f>
        <v/>
      </c>
      <c r="T103" s="107">
        <f>(T$2&gt;=$C103)*(INDEX($F$97:$T$97,$C103)/$E$99)</f>
        <v/>
      </c>
      <c r="U103" s="107" t="n"/>
      <c r="V103" s="107" t="n"/>
      <c r="W103" s="107" t="n"/>
    </row>
    <row r="104" ht="14.1" customHeight="1" s="109">
      <c r="A104" s="107" t="n"/>
      <c r="B104" s="107" t="n"/>
      <c r="C104" s="158">
        <f>C103+1</f>
        <v/>
      </c>
      <c r="D104" s="108" t="n"/>
      <c r="E104" s="107" t="n"/>
      <c r="F104" s="107">
        <f>(F$2&gt;=$C104)*(INDEX($F$97:$T$97,$C104)/$E$99)</f>
        <v/>
      </c>
      <c r="G104" s="107">
        <f>(G$2&gt;=$C104)*(INDEX($F$97:$T$97,$C104)/$E$99)</f>
        <v/>
      </c>
      <c r="H104" s="107">
        <f>(H$2&gt;=$C104)*(INDEX($F$97:$T$97,$C104)/$E$99)</f>
        <v/>
      </c>
      <c r="I104" s="107">
        <f>(I$2&gt;=$C104)*(INDEX($F$97:$T$97,$C104)/$E$99)</f>
        <v/>
      </c>
      <c r="J104" s="107">
        <f>(J$2&gt;=$C104)*(INDEX($F$97:$T$97,$C104)/$E$99)</f>
        <v/>
      </c>
      <c r="K104" s="107">
        <f>(K$2&gt;=$C104)*(INDEX($F$97:$T$97,$C104)/$E$99)</f>
        <v/>
      </c>
      <c r="L104" s="107">
        <f>(L$2&gt;=$C104)*(INDEX($F$97:$T$97,$C104)/$E$99)</f>
        <v/>
      </c>
      <c r="M104" s="107">
        <f>(M$2&gt;=$C104)*(INDEX($F$97:$T$97,$C104)/$E$99)</f>
        <v/>
      </c>
      <c r="N104" s="107">
        <f>(N$2&gt;=$C104)*(INDEX($F$97:$T$97,$C104)/$E$99)</f>
        <v/>
      </c>
      <c r="O104" s="107">
        <f>(O$2&gt;=$C104)*(INDEX($F$97:$T$97,$C104)/$E$99)</f>
        <v/>
      </c>
      <c r="P104" s="107">
        <f>(P$2&gt;=$C104)*(INDEX($F$97:$T$97,$C104)/$E$99)</f>
        <v/>
      </c>
      <c r="Q104" s="107">
        <f>(Q$2&gt;=$C104)*(INDEX($F$97:$T$97,$C104)/$E$99)</f>
        <v/>
      </c>
      <c r="R104" s="107">
        <f>(R$2&gt;=$C104)*(INDEX($F$97:$T$97,$C104)/$E$99)</f>
        <v/>
      </c>
      <c r="S104" s="107">
        <f>(S$2&gt;=$C104)*(INDEX($F$97:$T$97,$C104)/$E$99)</f>
        <v/>
      </c>
      <c r="T104" s="107">
        <f>(T$2&gt;=$C104)*(INDEX($F$97:$T$97,$C104)/$E$99)</f>
        <v/>
      </c>
      <c r="U104" s="107" t="n"/>
      <c r="V104" s="107" t="n"/>
      <c r="W104" s="107" t="n"/>
    </row>
    <row r="105" ht="14.1" customHeight="1" s="109">
      <c r="A105" s="107" t="n"/>
      <c r="B105" s="107" t="n"/>
      <c r="C105" s="158">
        <f>C104+1</f>
        <v/>
      </c>
      <c r="D105" s="108" t="n"/>
      <c r="E105" s="107" t="n"/>
      <c r="F105" s="107">
        <f>(F$2&gt;=$C105)*(INDEX($F$97:$T$97,$C105)/$E$99)</f>
        <v/>
      </c>
      <c r="G105" s="107">
        <f>(G$2&gt;=$C105)*(INDEX($F$97:$T$97,$C105)/$E$99)</f>
        <v/>
      </c>
      <c r="H105" s="107">
        <f>(H$2&gt;=$C105)*(INDEX($F$97:$T$97,$C105)/$E$99)</f>
        <v/>
      </c>
      <c r="I105" s="107">
        <f>(I$2&gt;=$C105)*(INDEX($F$97:$T$97,$C105)/$E$99)</f>
        <v/>
      </c>
      <c r="J105" s="107">
        <f>(J$2&gt;=$C105)*(INDEX($F$97:$T$97,$C105)/$E$99)</f>
        <v/>
      </c>
      <c r="K105" s="107">
        <f>(K$2&gt;=$C105)*(INDEX($F$97:$T$97,$C105)/$E$99)</f>
        <v/>
      </c>
      <c r="L105" s="107">
        <f>(L$2&gt;=$C105)*(INDEX($F$97:$T$97,$C105)/$E$99)</f>
        <v/>
      </c>
      <c r="M105" s="107">
        <f>(M$2&gt;=$C105)*(INDEX($F$97:$T$97,$C105)/$E$99)</f>
        <v/>
      </c>
      <c r="N105" s="107">
        <f>(N$2&gt;=$C105)*(INDEX($F$97:$T$97,$C105)/$E$99)</f>
        <v/>
      </c>
      <c r="O105" s="107">
        <f>(O$2&gt;=$C105)*(INDEX($F$97:$T$97,$C105)/$E$99)</f>
        <v/>
      </c>
      <c r="P105" s="107">
        <f>(P$2&gt;=$C105)*(INDEX($F$97:$T$97,$C105)/$E$99)</f>
        <v/>
      </c>
      <c r="Q105" s="107">
        <f>(Q$2&gt;=$C105)*(INDEX($F$97:$T$97,$C105)/$E$99)</f>
        <v/>
      </c>
      <c r="R105" s="107">
        <f>(R$2&gt;=$C105)*(INDEX($F$97:$T$97,$C105)/$E$99)</f>
        <v/>
      </c>
      <c r="S105" s="107">
        <f>(S$2&gt;=$C105)*(INDEX($F$97:$T$97,$C105)/$E$99)</f>
        <v/>
      </c>
      <c r="T105" s="107">
        <f>(T$2&gt;=$C105)*(INDEX($F$97:$T$97,$C105)/$E$99)</f>
        <v/>
      </c>
      <c r="U105" s="107" t="n"/>
      <c r="V105" s="107" t="n"/>
      <c r="W105" s="107" t="n"/>
    </row>
    <row r="106" ht="14.1" customHeight="1" s="109">
      <c r="A106" s="107" t="n"/>
      <c r="B106" s="107" t="n"/>
      <c r="C106" s="158">
        <f>C105+1</f>
        <v/>
      </c>
      <c r="D106" s="108" t="n"/>
      <c r="E106" s="107" t="n"/>
      <c r="F106" s="107">
        <f>(F$2&gt;=$C106)*(INDEX($F$97:$T$97,$C106)/$E$99)</f>
        <v/>
      </c>
      <c r="G106" s="107">
        <f>(G$2&gt;=$C106)*(INDEX($F$97:$T$97,$C106)/$E$99)</f>
        <v/>
      </c>
      <c r="H106" s="107">
        <f>(H$2&gt;=$C106)*(INDEX($F$97:$T$97,$C106)/$E$99)</f>
        <v/>
      </c>
      <c r="I106" s="107">
        <f>(I$2&gt;=$C106)*(INDEX($F$97:$T$97,$C106)/$E$99)</f>
        <v/>
      </c>
      <c r="J106" s="107">
        <f>(J$2&gt;=$C106)*(INDEX($F$97:$T$97,$C106)/$E$99)</f>
        <v/>
      </c>
      <c r="K106" s="107">
        <f>(K$2&gt;=$C106)*(INDEX($F$97:$T$97,$C106)/$E$99)</f>
        <v/>
      </c>
      <c r="L106" s="107">
        <f>(L$2&gt;=$C106)*(INDEX($F$97:$T$97,$C106)/$E$99)</f>
        <v/>
      </c>
      <c r="M106" s="107">
        <f>(M$2&gt;=$C106)*(INDEX($F$97:$T$97,$C106)/$E$99)</f>
        <v/>
      </c>
      <c r="N106" s="107">
        <f>(N$2&gt;=$C106)*(INDEX($F$97:$T$97,$C106)/$E$99)</f>
        <v/>
      </c>
      <c r="O106" s="107">
        <f>(O$2&gt;=$C106)*(INDEX($F$97:$T$97,$C106)/$E$99)</f>
        <v/>
      </c>
      <c r="P106" s="107">
        <f>(P$2&gt;=$C106)*(INDEX($F$97:$T$97,$C106)/$E$99)</f>
        <v/>
      </c>
      <c r="Q106" s="107">
        <f>(Q$2&gt;=$C106)*(INDEX($F$97:$T$97,$C106)/$E$99)</f>
        <v/>
      </c>
      <c r="R106" s="107">
        <f>(R$2&gt;=$C106)*(INDEX($F$97:$T$97,$C106)/$E$99)</f>
        <v/>
      </c>
      <c r="S106" s="107">
        <f>(S$2&gt;=$C106)*(INDEX($F$97:$T$97,$C106)/$E$99)</f>
        <v/>
      </c>
      <c r="T106" s="107">
        <f>(T$2&gt;=$C106)*(INDEX($F$97:$T$97,$C106)/$E$99)</f>
        <v/>
      </c>
      <c r="U106" s="107" t="n"/>
      <c r="V106" s="107" t="n"/>
      <c r="W106" s="107" t="n"/>
    </row>
    <row r="107" ht="14.1" customHeight="1" s="109">
      <c r="A107" s="107" t="n"/>
      <c r="B107" s="107" t="n"/>
      <c r="C107" s="158">
        <f>C106+1</f>
        <v/>
      </c>
      <c r="D107" s="108" t="n"/>
      <c r="E107" s="107" t="n"/>
      <c r="F107" s="107">
        <f>(F$2&gt;=$C107)*(INDEX($F$97:$T$97,$C107)/$E$99)</f>
        <v/>
      </c>
      <c r="G107" s="107">
        <f>(G$2&gt;=$C107)*(INDEX($F$97:$T$97,$C107)/$E$99)</f>
        <v/>
      </c>
      <c r="H107" s="107">
        <f>(H$2&gt;=$C107)*(INDEX($F$97:$T$97,$C107)/$E$99)</f>
        <v/>
      </c>
      <c r="I107" s="107">
        <f>(I$2&gt;=$C107)*(INDEX($F$97:$T$97,$C107)/$E$99)</f>
        <v/>
      </c>
      <c r="J107" s="107">
        <f>(J$2&gt;=$C107)*(INDEX($F$97:$T$97,$C107)/$E$99)</f>
        <v/>
      </c>
      <c r="K107" s="107">
        <f>(K$2&gt;=$C107)*(INDEX($F$97:$T$97,$C107)/$E$99)</f>
        <v/>
      </c>
      <c r="L107" s="107">
        <f>(L$2&gt;=$C107)*(INDEX($F$97:$T$97,$C107)/$E$99)</f>
        <v/>
      </c>
      <c r="M107" s="107">
        <f>(M$2&gt;=$C107)*(INDEX($F$97:$T$97,$C107)/$E$99)</f>
        <v/>
      </c>
      <c r="N107" s="107">
        <f>(N$2&gt;=$C107)*(INDEX($F$97:$T$97,$C107)/$E$99)</f>
        <v/>
      </c>
      <c r="O107" s="107">
        <f>(O$2&gt;=$C107)*(INDEX($F$97:$T$97,$C107)/$E$99)</f>
        <v/>
      </c>
      <c r="P107" s="107">
        <f>(P$2&gt;=$C107)*(INDEX($F$97:$T$97,$C107)/$E$99)</f>
        <v/>
      </c>
      <c r="Q107" s="107">
        <f>(Q$2&gt;=$C107)*(INDEX($F$97:$T$97,$C107)/$E$99)</f>
        <v/>
      </c>
      <c r="R107" s="107">
        <f>(R$2&gt;=$C107)*(INDEX($F$97:$T$97,$C107)/$E$99)</f>
        <v/>
      </c>
      <c r="S107" s="107">
        <f>(S$2&gt;=$C107)*(INDEX($F$97:$T$97,$C107)/$E$99)</f>
        <v/>
      </c>
      <c r="T107" s="107">
        <f>(T$2&gt;=$C107)*(INDEX($F$97:$T$97,$C107)/$E$99)</f>
        <v/>
      </c>
      <c r="U107" s="107" t="n"/>
      <c r="V107" s="107" t="n"/>
      <c r="W107" s="107" t="n"/>
    </row>
    <row r="108" ht="14.1" customHeight="1" s="109">
      <c r="A108" s="107" t="n"/>
      <c r="B108" s="107" t="n"/>
      <c r="C108" s="158">
        <f>C107+1</f>
        <v/>
      </c>
      <c r="D108" s="108" t="n"/>
      <c r="E108" s="107" t="n"/>
      <c r="F108" s="107">
        <f>(F$2&gt;=$C108)*(INDEX($F$97:$T$97,$C108)/$E$99)</f>
        <v/>
      </c>
      <c r="G108" s="107">
        <f>(G$2&gt;=$C108)*(INDEX($F$97:$T$97,$C108)/$E$99)</f>
        <v/>
      </c>
      <c r="H108" s="107">
        <f>(H$2&gt;=$C108)*(INDEX($F$97:$T$97,$C108)/$E$99)</f>
        <v/>
      </c>
      <c r="I108" s="107">
        <f>(I$2&gt;=$C108)*(INDEX($F$97:$T$97,$C108)/$E$99)</f>
        <v/>
      </c>
      <c r="J108" s="107">
        <f>(J$2&gt;=$C108)*(INDEX($F$97:$T$97,$C108)/$E$99)</f>
        <v/>
      </c>
      <c r="K108" s="107">
        <f>(K$2&gt;=$C108)*(INDEX($F$97:$T$97,$C108)/$E$99)</f>
        <v/>
      </c>
      <c r="L108" s="107">
        <f>(L$2&gt;=$C108)*(INDEX($F$97:$T$97,$C108)/$E$99)</f>
        <v/>
      </c>
      <c r="M108" s="107">
        <f>(M$2&gt;=$C108)*(INDEX($F$97:$T$97,$C108)/$E$99)</f>
        <v/>
      </c>
      <c r="N108" s="107">
        <f>(N$2&gt;=$C108)*(INDEX($F$97:$T$97,$C108)/$E$99)</f>
        <v/>
      </c>
      <c r="O108" s="107">
        <f>(O$2&gt;=$C108)*(INDEX($F$97:$T$97,$C108)/$E$99)</f>
        <v/>
      </c>
      <c r="P108" s="107">
        <f>(P$2&gt;=$C108)*(INDEX($F$97:$T$97,$C108)/$E$99)</f>
        <v/>
      </c>
      <c r="Q108" s="107">
        <f>(Q$2&gt;=$C108)*(INDEX($F$97:$T$97,$C108)/$E$99)</f>
        <v/>
      </c>
      <c r="R108" s="107">
        <f>(R$2&gt;=$C108)*(INDEX($F$97:$T$97,$C108)/$E$99)</f>
        <v/>
      </c>
      <c r="S108" s="107">
        <f>(S$2&gt;=$C108)*(INDEX($F$97:$T$97,$C108)/$E$99)</f>
        <v/>
      </c>
      <c r="T108" s="107">
        <f>(T$2&gt;=$C108)*(INDEX($F$97:$T$97,$C108)/$E$99)</f>
        <v/>
      </c>
      <c r="U108" s="107" t="n"/>
      <c r="V108" s="107" t="n"/>
      <c r="W108" s="107" t="n"/>
    </row>
    <row r="109" ht="14.1" customHeight="1" s="109">
      <c r="A109" s="107" t="n"/>
      <c r="B109" s="107" t="n"/>
      <c r="C109" s="158">
        <f>C108+1</f>
        <v/>
      </c>
      <c r="D109" s="108" t="n"/>
      <c r="E109" s="107" t="n"/>
      <c r="F109" s="107">
        <f>(F$2&gt;=$C109)*(INDEX($F$97:$T$97,$C109)/$E$99)</f>
        <v/>
      </c>
      <c r="G109" s="107">
        <f>(G$2&gt;=$C109)*(INDEX($F$97:$T$97,$C109)/$E$99)</f>
        <v/>
      </c>
      <c r="H109" s="107">
        <f>(H$2&gt;=$C109)*(INDEX($F$97:$T$97,$C109)/$E$99)</f>
        <v/>
      </c>
      <c r="I109" s="107">
        <f>(I$2&gt;=$C109)*(INDEX($F$97:$T$97,$C109)/$E$99)</f>
        <v/>
      </c>
      <c r="J109" s="107">
        <f>(J$2&gt;=$C109)*(INDEX($F$97:$T$97,$C109)/$E$99)</f>
        <v/>
      </c>
      <c r="K109" s="107">
        <f>(K$2&gt;=$C109)*(INDEX($F$97:$T$97,$C109)/$E$99)</f>
        <v/>
      </c>
      <c r="L109" s="107">
        <f>(L$2&gt;=$C109)*(INDEX($F$97:$T$97,$C109)/$E$99)</f>
        <v/>
      </c>
      <c r="M109" s="107">
        <f>(M$2&gt;=$C109)*(INDEX($F$97:$T$97,$C109)/$E$99)</f>
        <v/>
      </c>
      <c r="N109" s="107">
        <f>(N$2&gt;=$C109)*(INDEX($F$97:$T$97,$C109)/$E$99)</f>
        <v/>
      </c>
      <c r="O109" s="107">
        <f>(O$2&gt;=$C109)*(INDEX($F$97:$T$97,$C109)/$E$99)</f>
        <v/>
      </c>
      <c r="P109" s="107">
        <f>(P$2&gt;=$C109)*(INDEX($F$97:$T$97,$C109)/$E$99)</f>
        <v/>
      </c>
      <c r="Q109" s="107">
        <f>(Q$2&gt;=$C109)*(INDEX($F$97:$T$97,$C109)/$E$99)</f>
        <v/>
      </c>
      <c r="R109" s="107">
        <f>(R$2&gt;=$C109)*(INDEX($F$97:$T$97,$C109)/$E$99)</f>
        <v/>
      </c>
      <c r="S109" s="107">
        <f>(S$2&gt;=$C109)*(INDEX($F$97:$T$97,$C109)/$E$99)</f>
        <v/>
      </c>
      <c r="T109" s="107">
        <f>(T$2&gt;=$C109)*(INDEX($F$97:$T$97,$C109)/$E$99)</f>
        <v/>
      </c>
      <c r="U109" s="107" t="n"/>
      <c r="V109" s="107" t="n"/>
      <c r="W109" s="107" t="n"/>
    </row>
    <row r="110" ht="14.1" customHeight="1" s="109">
      <c r="A110" s="107" t="n"/>
      <c r="B110" s="107" t="n"/>
      <c r="C110" s="158">
        <f>C109+1</f>
        <v/>
      </c>
      <c r="D110" s="108" t="n"/>
      <c r="E110" s="107" t="n"/>
      <c r="F110" s="107">
        <f>(F$2&gt;=$C110)*(INDEX($F$97:$T$97,$C110)/$E$99)</f>
        <v/>
      </c>
      <c r="G110" s="107">
        <f>(G$2&gt;=$C110)*(INDEX($F$97:$T$97,$C110)/$E$99)</f>
        <v/>
      </c>
      <c r="H110" s="107">
        <f>(H$2&gt;=$C110)*(INDEX($F$97:$T$97,$C110)/$E$99)</f>
        <v/>
      </c>
      <c r="I110" s="107">
        <f>(I$2&gt;=$C110)*(INDEX($F$97:$T$97,$C110)/$E$99)</f>
        <v/>
      </c>
      <c r="J110" s="107">
        <f>(J$2&gt;=$C110)*(INDEX($F$97:$T$97,$C110)/$E$99)</f>
        <v/>
      </c>
      <c r="K110" s="107">
        <f>(K$2&gt;=$C110)*(INDEX($F$97:$T$97,$C110)/$E$99)</f>
        <v/>
      </c>
      <c r="L110" s="107">
        <f>(L$2&gt;=$C110)*(INDEX($F$97:$T$97,$C110)/$E$99)</f>
        <v/>
      </c>
      <c r="M110" s="107">
        <f>(M$2&gt;=$C110)*(INDEX($F$97:$T$97,$C110)/$E$99)</f>
        <v/>
      </c>
      <c r="N110" s="107">
        <f>(N$2&gt;=$C110)*(INDEX($F$97:$T$97,$C110)/$E$99)</f>
        <v/>
      </c>
      <c r="O110" s="107">
        <f>(O$2&gt;=$C110)*(INDEX($F$97:$T$97,$C110)/$E$99)</f>
        <v/>
      </c>
      <c r="P110" s="107">
        <f>(P$2&gt;=$C110)*(INDEX($F$97:$T$97,$C110)/$E$99)</f>
        <v/>
      </c>
      <c r="Q110" s="107">
        <f>(Q$2&gt;=$C110)*(INDEX($F$97:$T$97,$C110)/$E$99)</f>
        <v/>
      </c>
      <c r="R110" s="107">
        <f>(R$2&gt;=$C110)*(INDEX($F$97:$T$97,$C110)/$E$99)</f>
        <v/>
      </c>
      <c r="S110" s="107">
        <f>(S$2&gt;=$C110)*(INDEX($F$97:$T$97,$C110)/$E$99)</f>
        <v/>
      </c>
      <c r="T110" s="107">
        <f>(T$2&gt;=$C110)*(INDEX($F$97:$T$97,$C110)/$E$99)</f>
        <v/>
      </c>
      <c r="U110" s="107" t="n"/>
      <c r="V110" s="107" t="n"/>
      <c r="W110" s="107" t="n"/>
    </row>
    <row r="111" ht="14.1" customHeight="1" s="109">
      <c r="A111" s="107" t="n"/>
      <c r="B111" s="107" t="n"/>
      <c r="C111" s="158">
        <f>C110+1</f>
        <v/>
      </c>
      <c r="D111" s="108" t="n"/>
      <c r="E111" s="107" t="n"/>
      <c r="F111" s="107">
        <f>(F$2&gt;=$C111)*(INDEX($F$97:$T$97,$C111)/$E$99)</f>
        <v/>
      </c>
      <c r="G111" s="107">
        <f>(G$2&gt;=$C111)*(INDEX($F$97:$T$97,$C111)/$E$99)</f>
        <v/>
      </c>
      <c r="H111" s="107">
        <f>(H$2&gt;=$C111)*(INDEX($F$97:$T$97,$C111)/$E$99)</f>
        <v/>
      </c>
      <c r="I111" s="107">
        <f>(I$2&gt;=$C111)*(INDEX($F$97:$T$97,$C111)/$E$99)</f>
        <v/>
      </c>
      <c r="J111" s="107">
        <f>(J$2&gt;=$C111)*(INDEX($F$97:$T$97,$C111)/$E$99)</f>
        <v/>
      </c>
      <c r="K111" s="107">
        <f>(K$2&gt;=$C111)*(INDEX($F$97:$T$97,$C111)/$E$99)</f>
        <v/>
      </c>
      <c r="L111" s="107">
        <f>(L$2&gt;=$C111)*(INDEX($F$97:$T$97,$C111)/$E$99)</f>
        <v/>
      </c>
      <c r="M111" s="107">
        <f>(M$2&gt;=$C111)*(INDEX($F$97:$T$97,$C111)/$E$99)</f>
        <v/>
      </c>
      <c r="N111" s="107">
        <f>(N$2&gt;=$C111)*(INDEX($F$97:$T$97,$C111)/$E$99)</f>
        <v/>
      </c>
      <c r="O111" s="107">
        <f>(O$2&gt;=$C111)*(INDEX($F$97:$T$97,$C111)/$E$99)</f>
        <v/>
      </c>
      <c r="P111" s="107">
        <f>(P$2&gt;=$C111)*(INDEX($F$97:$T$97,$C111)/$E$99)</f>
        <v/>
      </c>
      <c r="Q111" s="107">
        <f>(Q$2&gt;=$C111)*(INDEX($F$97:$T$97,$C111)/$E$99)</f>
        <v/>
      </c>
      <c r="R111" s="107">
        <f>(R$2&gt;=$C111)*(INDEX($F$97:$T$97,$C111)/$E$99)</f>
        <v/>
      </c>
      <c r="S111" s="107">
        <f>(S$2&gt;=$C111)*(INDEX($F$97:$T$97,$C111)/$E$99)</f>
        <v/>
      </c>
      <c r="T111" s="107">
        <f>(T$2&gt;=$C111)*(INDEX($F$97:$T$97,$C111)/$E$99)</f>
        <v/>
      </c>
      <c r="U111" s="107" t="n"/>
      <c r="V111" s="107" t="n"/>
      <c r="W111" s="107" t="n"/>
    </row>
    <row r="112" ht="14.1" customHeight="1" s="109">
      <c r="A112" s="107" t="n"/>
      <c r="B112" s="107" t="n"/>
      <c r="C112" s="158">
        <f>C111+1</f>
        <v/>
      </c>
      <c r="D112" s="108" t="n"/>
      <c r="E112" s="107" t="n"/>
      <c r="F112" s="107">
        <f>(F$2&gt;=$C112)*(INDEX($F$97:$T$97,$C112)/$E$99)</f>
        <v/>
      </c>
      <c r="G112" s="107">
        <f>(G$2&gt;=$C112)*(INDEX($F$97:$T$97,$C112)/$E$99)</f>
        <v/>
      </c>
      <c r="H112" s="107">
        <f>(H$2&gt;=$C112)*(INDEX($F$97:$T$97,$C112)/$E$99)</f>
        <v/>
      </c>
      <c r="I112" s="107">
        <f>(I$2&gt;=$C112)*(INDEX($F$97:$T$97,$C112)/$E$99)</f>
        <v/>
      </c>
      <c r="J112" s="107">
        <f>(J$2&gt;=$C112)*(INDEX($F$97:$T$97,$C112)/$E$99)</f>
        <v/>
      </c>
      <c r="K112" s="107">
        <f>(K$2&gt;=$C112)*(INDEX($F$97:$T$97,$C112)/$E$99)</f>
        <v/>
      </c>
      <c r="L112" s="107">
        <f>(L$2&gt;=$C112)*(INDEX($F$97:$T$97,$C112)/$E$99)</f>
        <v/>
      </c>
      <c r="M112" s="107">
        <f>(M$2&gt;=$C112)*(INDEX($F$97:$T$97,$C112)/$E$99)</f>
        <v/>
      </c>
      <c r="N112" s="107">
        <f>(N$2&gt;=$C112)*(INDEX($F$97:$T$97,$C112)/$E$99)</f>
        <v/>
      </c>
      <c r="O112" s="107">
        <f>(O$2&gt;=$C112)*(INDEX($F$97:$T$97,$C112)/$E$99)</f>
        <v/>
      </c>
      <c r="P112" s="107">
        <f>(P$2&gt;=$C112)*(INDEX($F$97:$T$97,$C112)/$E$99)</f>
        <v/>
      </c>
      <c r="Q112" s="107">
        <f>(Q$2&gt;=$C112)*(INDEX($F$97:$T$97,$C112)/$E$99)</f>
        <v/>
      </c>
      <c r="R112" s="107">
        <f>(R$2&gt;=$C112)*(INDEX($F$97:$T$97,$C112)/$E$99)</f>
        <v/>
      </c>
      <c r="S112" s="107">
        <f>(S$2&gt;=$C112)*(INDEX($F$97:$T$97,$C112)/$E$99)</f>
        <v/>
      </c>
      <c r="T112" s="107">
        <f>(T$2&gt;=$C112)*(INDEX($F$97:$T$97,$C112)/$E$99)</f>
        <v/>
      </c>
      <c r="U112" s="107" t="n"/>
      <c r="V112" s="107" t="n"/>
      <c r="W112" s="107" t="n"/>
    </row>
    <row r="113" ht="14.1" customHeight="1" s="109">
      <c r="A113" s="107" t="n"/>
      <c r="B113" s="107" t="n"/>
      <c r="C113" s="158">
        <f>C112+1</f>
        <v/>
      </c>
      <c r="D113" s="108" t="n"/>
      <c r="E113" s="107" t="n"/>
      <c r="F113" s="107">
        <f>(F$2&gt;=$C113)*(INDEX($F$97:$T$97,$C113)/$E$99)</f>
        <v/>
      </c>
      <c r="G113" s="107">
        <f>(G$2&gt;=$C113)*(INDEX($F$97:$T$97,$C113)/$E$99)</f>
        <v/>
      </c>
      <c r="H113" s="107">
        <f>(H$2&gt;=$C113)*(INDEX($F$97:$T$97,$C113)/$E$99)</f>
        <v/>
      </c>
      <c r="I113" s="107">
        <f>(I$2&gt;=$C113)*(INDEX($F$97:$T$97,$C113)/$E$99)</f>
        <v/>
      </c>
      <c r="J113" s="107">
        <f>(J$2&gt;=$C113)*(INDEX($F$97:$T$97,$C113)/$E$99)</f>
        <v/>
      </c>
      <c r="K113" s="107">
        <f>(K$2&gt;=$C113)*(INDEX($F$97:$T$97,$C113)/$E$99)</f>
        <v/>
      </c>
      <c r="L113" s="107">
        <f>(L$2&gt;=$C113)*(INDEX($F$97:$T$97,$C113)/$E$99)</f>
        <v/>
      </c>
      <c r="M113" s="107">
        <f>(M$2&gt;=$C113)*(INDEX($F$97:$T$97,$C113)/$E$99)</f>
        <v/>
      </c>
      <c r="N113" s="107">
        <f>(N$2&gt;=$C113)*(INDEX($F$97:$T$97,$C113)/$E$99)</f>
        <v/>
      </c>
      <c r="O113" s="107">
        <f>(O$2&gt;=$C113)*(INDEX($F$97:$T$97,$C113)/$E$99)</f>
        <v/>
      </c>
      <c r="P113" s="107">
        <f>(P$2&gt;=$C113)*(INDEX($F$97:$T$97,$C113)/$E$99)</f>
        <v/>
      </c>
      <c r="Q113" s="107">
        <f>(Q$2&gt;=$C113)*(INDEX($F$97:$T$97,$C113)/$E$99)</f>
        <v/>
      </c>
      <c r="R113" s="107">
        <f>(R$2&gt;=$C113)*(INDEX($F$97:$T$97,$C113)/$E$99)</f>
        <v/>
      </c>
      <c r="S113" s="107">
        <f>(S$2&gt;=$C113)*(INDEX($F$97:$T$97,$C113)/$E$99)</f>
        <v/>
      </c>
      <c r="T113" s="107">
        <f>(T$2&gt;=$C113)*(INDEX($F$97:$T$97,$C113)/$E$99)</f>
        <v/>
      </c>
      <c r="U113" s="107" t="n"/>
      <c r="V113" s="107" t="n"/>
      <c r="W113" s="107" t="n"/>
    </row>
    <row r="114" ht="14.1" customHeight="1" s="109">
      <c r="A114" s="107" t="n"/>
      <c r="B114" s="107" t="n"/>
      <c r="C114" s="158">
        <f>C113+1</f>
        <v/>
      </c>
      <c r="D114" s="108" t="n"/>
      <c r="E114" s="107" t="n"/>
      <c r="F114" s="107">
        <f>(F$2&gt;=$C114)*(INDEX($F$97:$T$97,$C114)/$E$99)</f>
        <v/>
      </c>
      <c r="G114" s="107">
        <f>(G$2&gt;=$C114)*(INDEX($F$97:$T$97,$C114)/$E$99)</f>
        <v/>
      </c>
      <c r="H114" s="107">
        <f>(H$2&gt;=$C114)*(INDEX($F$97:$T$97,$C114)/$E$99)</f>
        <v/>
      </c>
      <c r="I114" s="107">
        <f>(I$2&gt;=$C114)*(INDEX($F$97:$T$97,$C114)/$E$99)</f>
        <v/>
      </c>
      <c r="J114" s="107">
        <f>(J$2&gt;=$C114)*(INDEX($F$97:$T$97,$C114)/$E$99)</f>
        <v/>
      </c>
      <c r="K114" s="107">
        <f>(K$2&gt;=$C114)*(INDEX($F$97:$T$97,$C114)/$E$99)</f>
        <v/>
      </c>
      <c r="L114" s="107">
        <f>(L$2&gt;=$C114)*(INDEX($F$97:$T$97,$C114)/$E$99)</f>
        <v/>
      </c>
      <c r="M114" s="107">
        <f>(M$2&gt;=$C114)*(INDEX($F$97:$T$97,$C114)/$E$99)</f>
        <v/>
      </c>
      <c r="N114" s="107">
        <f>(N$2&gt;=$C114)*(INDEX($F$97:$T$97,$C114)/$E$99)</f>
        <v/>
      </c>
      <c r="O114" s="107">
        <f>(O$2&gt;=$C114)*(INDEX($F$97:$T$97,$C114)/$E$99)</f>
        <v/>
      </c>
      <c r="P114" s="107">
        <f>(P$2&gt;=$C114)*(INDEX($F$97:$T$97,$C114)/$E$99)</f>
        <v/>
      </c>
      <c r="Q114" s="107">
        <f>(Q$2&gt;=$C114)*(INDEX($F$97:$T$97,$C114)/$E$99)</f>
        <v/>
      </c>
      <c r="R114" s="107">
        <f>(R$2&gt;=$C114)*(INDEX($F$97:$T$97,$C114)/$E$99)</f>
        <v/>
      </c>
      <c r="S114" s="107">
        <f>(S$2&gt;=$C114)*(INDEX($F$97:$T$97,$C114)/$E$99)</f>
        <v/>
      </c>
      <c r="T114" s="107">
        <f>(T$2&gt;=$C114)*(INDEX($F$97:$T$97,$C114)/$E$99)</f>
        <v/>
      </c>
      <c r="U114" s="107" t="n"/>
      <c r="V114" s="107" t="n"/>
      <c r="W114" s="107" t="n"/>
    </row>
    <row r="115" ht="14.1" customHeight="1" s="109">
      <c r="A115" s="107" t="n"/>
      <c r="B115" s="107" t="n"/>
      <c r="C115" s="158">
        <f>C114+1</f>
        <v/>
      </c>
      <c r="D115" s="108" t="n"/>
      <c r="E115" s="107" t="n"/>
      <c r="F115" s="107">
        <f>(F$2&gt;=$C115)*(INDEX($F$97:$T$97,$C115)/$E$99)</f>
        <v/>
      </c>
      <c r="G115" s="107">
        <f>(G$2&gt;=$C115)*(INDEX($F$97:$T$97,$C115)/$E$99)</f>
        <v/>
      </c>
      <c r="H115" s="107">
        <f>(H$2&gt;=$C115)*(INDEX($F$97:$T$97,$C115)/$E$99)</f>
        <v/>
      </c>
      <c r="I115" s="107">
        <f>(I$2&gt;=$C115)*(INDEX($F$97:$T$97,$C115)/$E$99)</f>
        <v/>
      </c>
      <c r="J115" s="107">
        <f>(J$2&gt;=$C115)*(INDEX($F$97:$T$97,$C115)/$E$99)</f>
        <v/>
      </c>
      <c r="K115" s="107">
        <f>(K$2&gt;=$C115)*(INDEX($F$97:$T$97,$C115)/$E$99)</f>
        <v/>
      </c>
      <c r="L115" s="107">
        <f>(L$2&gt;=$C115)*(INDEX($F$97:$T$97,$C115)/$E$99)</f>
        <v/>
      </c>
      <c r="M115" s="107">
        <f>(M$2&gt;=$C115)*(INDEX($F$97:$T$97,$C115)/$E$99)</f>
        <v/>
      </c>
      <c r="N115" s="107">
        <f>(N$2&gt;=$C115)*(INDEX($F$97:$T$97,$C115)/$E$99)</f>
        <v/>
      </c>
      <c r="O115" s="107">
        <f>(O$2&gt;=$C115)*(INDEX($F$97:$T$97,$C115)/$E$99)</f>
        <v/>
      </c>
      <c r="P115" s="107">
        <f>(P$2&gt;=$C115)*(INDEX($F$97:$T$97,$C115)/$E$99)</f>
        <v/>
      </c>
      <c r="Q115" s="107">
        <f>(Q$2&gt;=$C115)*(INDEX($F$97:$T$97,$C115)/$E$99)</f>
        <v/>
      </c>
      <c r="R115" s="107">
        <f>(R$2&gt;=$C115)*(INDEX($F$97:$T$97,$C115)/$E$99)</f>
        <v/>
      </c>
      <c r="S115" s="107">
        <f>(S$2&gt;=$C115)*(INDEX($F$97:$T$97,$C115)/$E$99)</f>
        <v/>
      </c>
      <c r="T115" s="107">
        <f>(T$2&gt;=$C115)*(INDEX($F$97:$T$97,$C115)/$E$99)</f>
        <v/>
      </c>
      <c r="U115" s="107" t="n"/>
      <c r="V115" s="107" t="n"/>
      <c r="W115" s="107" t="n"/>
    </row>
    <row r="116" ht="14.1" customHeight="1" s="109">
      <c r="A116" s="107" t="n"/>
      <c r="B116" s="107" t="n"/>
      <c r="C116" s="158">
        <f>C115+1</f>
        <v/>
      </c>
      <c r="D116" s="108" t="n"/>
      <c r="E116" s="107" t="n"/>
      <c r="F116" s="107">
        <f>(F$2&gt;=$C116)*(INDEX($F$97:$T$97,$C116)/$E$99)</f>
        <v/>
      </c>
      <c r="G116" s="107">
        <f>(G$2&gt;=$C116)*(INDEX($F$97:$T$97,$C116)/$E$99)</f>
        <v/>
      </c>
      <c r="H116" s="107">
        <f>(H$2&gt;=$C116)*(INDEX($F$97:$T$97,$C116)/$E$99)</f>
        <v/>
      </c>
      <c r="I116" s="107">
        <f>(I$2&gt;=$C116)*(INDEX($F$97:$T$97,$C116)/$E$99)</f>
        <v/>
      </c>
      <c r="J116" s="107">
        <f>(J$2&gt;=$C116)*(INDEX($F$97:$T$97,$C116)/$E$99)</f>
        <v/>
      </c>
      <c r="K116" s="107">
        <f>(K$2&gt;=$C116)*(INDEX($F$97:$T$97,$C116)/$E$99)</f>
        <v/>
      </c>
      <c r="L116" s="107">
        <f>(L$2&gt;=$C116)*(INDEX($F$97:$T$97,$C116)/$E$99)</f>
        <v/>
      </c>
      <c r="M116" s="107">
        <f>(M$2&gt;=$C116)*(INDEX($F$97:$T$97,$C116)/$E$99)</f>
        <v/>
      </c>
      <c r="N116" s="107">
        <f>(N$2&gt;=$C116)*(INDEX($F$97:$T$97,$C116)/$E$99)</f>
        <v/>
      </c>
      <c r="O116" s="107">
        <f>(O$2&gt;=$C116)*(INDEX($F$97:$T$97,$C116)/$E$99)</f>
        <v/>
      </c>
      <c r="P116" s="107">
        <f>(P$2&gt;=$C116)*(INDEX($F$97:$T$97,$C116)/$E$99)</f>
        <v/>
      </c>
      <c r="Q116" s="107">
        <f>(Q$2&gt;=$C116)*(INDEX($F$97:$T$97,$C116)/$E$99)</f>
        <v/>
      </c>
      <c r="R116" s="107">
        <f>(R$2&gt;=$C116)*(INDEX($F$97:$T$97,$C116)/$E$99)</f>
        <v/>
      </c>
      <c r="S116" s="107">
        <f>(S$2&gt;=$C116)*(INDEX($F$97:$T$97,$C116)/$E$99)</f>
        <v/>
      </c>
      <c r="T116" s="107">
        <f>(T$2&gt;=$C116)*(INDEX($F$97:$T$97,$C116)/$E$99)</f>
        <v/>
      </c>
      <c r="U116" s="107" t="n"/>
      <c r="V116" s="107" t="n"/>
      <c r="W116" s="107" t="n"/>
    </row>
    <row r="117" ht="14.1" customHeight="1" s="109">
      <c r="A117" s="107" t="n"/>
      <c r="B117" s="107" t="n"/>
      <c r="C117" s="158">
        <f>C116+1</f>
        <v/>
      </c>
      <c r="D117" s="108" t="n"/>
      <c r="E117" s="107" t="n"/>
      <c r="F117" s="107">
        <f>(F$2&gt;=$C117)*(INDEX($F$97:$T$97,$C117)/$E$99)</f>
        <v/>
      </c>
      <c r="G117" s="107">
        <f>(G$2&gt;=$C117)*(INDEX($F$97:$T$97,$C117)/$E$99)</f>
        <v/>
      </c>
      <c r="H117" s="107">
        <f>(H$2&gt;=$C117)*(INDEX($F$97:$T$97,$C117)/$E$99)</f>
        <v/>
      </c>
      <c r="I117" s="107">
        <f>(I$2&gt;=$C117)*(INDEX($F$97:$T$97,$C117)/$E$99)</f>
        <v/>
      </c>
      <c r="J117" s="107">
        <f>(J$2&gt;=$C117)*(INDEX($F$97:$T$97,$C117)/$E$99)</f>
        <v/>
      </c>
      <c r="K117" s="107">
        <f>(K$2&gt;=$C117)*(INDEX($F$97:$T$97,$C117)/$E$99)</f>
        <v/>
      </c>
      <c r="L117" s="107">
        <f>(L$2&gt;=$C117)*(INDEX($F$97:$T$97,$C117)/$E$99)</f>
        <v/>
      </c>
      <c r="M117" s="107">
        <f>(M$2&gt;=$C117)*(INDEX($F$97:$T$97,$C117)/$E$99)</f>
        <v/>
      </c>
      <c r="N117" s="107">
        <f>(N$2&gt;=$C117)*(INDEX($F$97:$T$97,$C117)/$E$99)</f>
        <v/>
      </c>
      <c r="O117" s="107">
        <f>(O$2&gt;=$C117)*(INDEX($F$97:$T$97,$C117)/$E$99)</f>
        <v/>
      </c>
      <c r="P117" s="107">
        <f>(P$2&gt;=$C117)*(INDEX($F$97:$T$97,$C117)/$E$99)</f>
        <v/>
      </c>
      <c r="Q117" s="107">
        <f>(Q$2&gt;=$C117)*(INDEX($F$97:$T$97,$C117)/$E$99)</f>
        <v/>
      </c>
      <c r="R117" s="107">
        <f>(R$2&gt;=$C117)*(INDEX($F$97:$T$97,$C117)/$E$99)</f>
        <v/>
      </c>
      <c r="S117" s="107">
        <f>(S$2&gt;=$C117)*(INDEX($F$97:$T$97,$C117)/$E$99)</f>
        <v/>
      </c>
      <c r="T117" s="107">
        <f>(T$2&gt;=$C117)*(INDEX($F$97:$T$97,$C117)/$E$99)</f>
        <v/>
      </c>
      <c r="U117" s="107" t="n"/>
      <c r="V117" s="107" t="n"/>
      <c r="W117" s="107" t="n"/>
    </row>
    <row r="118" ht="14.1" customHeight="1" s="109">
      <c r="A118" s="107" t="n"/>
      <c r="B118" s="107" t="n"/>
      <c r="C118" s="146" t="inlineStr">
        <is>
          <t>Accounting depreciation</t>
        </is>
      </c>
      <c r="D118" s="147" t="n"/>
      <c r="E118" s="146" t="n"/>
      <c r="F118" s="146">
        <f>MIN(SUM(F103:F117),F93+F97)</f>
        <v/>
      </c>
      <c r="G118" s="146">
        <f>MIN(SUM(G103:G117),G93+G97)</f>
        <v/>
      </c>
      <c r="H118" s="146">
        <f>MIN(SUM(H103:H117),H93+H97)</f>
        <v/>
      </c>
      <c r="I118" s="146">
        <f>MIN(SUM(I103:I117),I93+I97)</f>
        <v/>
      </c>
      <c r="J118" s="146">
        <f>MIN(SUM(J103:J117),J93+J97)</f>
        <v/>
      </c>
      <c r="K118" s="146">
        <f>MIN(SUM(K103:K117),K93+K97)</f>
        <v/>
      </c>
      <c r="L118" s="146">
        <f>MIN(SUM(L103:L117),L93+L97)</f>
        <v/>
      </c>
      <c r="M118" s="146">
        <f>MIN(SUM(M103:M117),M93+M97)</f>
        <v/>
      </c>
      <c r="N118" s="146">
        <f>MIN(SUM(N103:N117),N93+N97)</f>
        <v/>
      </c>
      <c r="O118" s="146">
        <f>MIN(SUM(O103:O117),O93+O97)</f>
        <v/>
      </c>
      <c r="P118" s="146">
        <f>MIN(SUM(P103:P117),P93+P97)</f>
        <v/>
      </c>
      <c r="Q118" s="146">
        <f>MIN(SUM(Q103:Q117),Q93+Q97)</f>
        <v/>
      </c>
      <c r="R118" s="146">
        <f>MIN(SUM(R103:R117),R93+R97)</f>
        <v/>
      </c>
      <c r="S118" s="146">
        <f>MIN(SUM(S103:S117),S93+S97)</f>
        <v/>
      </c>
      <c r="T118" s="146">
        <f>MIN(SUM(T103:T117),T93+T97)</f>
        <v/>
      </c>
      <c r="U118" s="107" t="n"/>
      <c r="V118" s="107" t="n"/>
      <c r="W118" s="107" t="n"/>
    </row>
    <row r="119" ht="14.1" customHeight="1" s="109">
      <c r="A119" s="107" t="n"/>
      <c r="B119" s="107" t="n"/>
      <c r="C119" s="107" t="n"/>
      <c r="D119" s="108" t="n"/>
      <c r="E119" s="107" t="n"/>
      <c r="F119" s="159" t="n"/>
      <c r="G119" s="159" t="n"/>
      <c r="H119" s="159" t="n"/>
      <c r="I119" s="159" t="n"/>
      <c r="J119" s="159" t="n"/>
      <c r="K119" s="159" t="n"/>
      <c r="L119" s="159" t="n"/>
      <c r="M119" s="159" t="n"/>
      <c r="N119" s="159" t="n"/>
      <c r="O119" s="159" t="n"/>
      <c r="P119" s="159" t="n"/>
      <c r="Q119" s="159" t="n"/>
      <c r="R119" s="159" t="n"/>
      <c r="S119" s="159" t="n"/>
      <c r="T119" s="159" t="n"/>
      <c r="U119" s="107" t="n"/>
      <c r="V119" s="107" t="n"/>
      <c r="W119" s="107" t="n"/>
    </row>
    <row r="120" ht="14.1" customHeight="1" s="109" thickBot="1">
      <c r="C120" s="160" t="inlineStr">
        <is>
          <t>Closing accounting net book value</t>
        </is>
      </c>
      <c r="D120" s="160" t="n"/>
      <c r="E120" s="160" t="n">
        <v>0</v>
      </c>
      <c r="F120" s="160">
        <f>F93+F97-F118</f>
        <v/>
      </c>
      <c r="G120" s="160">
        <f>G93+G97-G118</f>
        <v/>
      </c>
      <c r="H120" s="160">
        <f>H93+H97-H118</f>
        <v/>
      </c>
      <c r="I120" s="160">
        <f>I93+I97-I118</f>
        <v/>
      </c>
      <c r="J120" s="160">
        <f>J93+J97-J118</f>
        <v/>
      </c>
      <c r="K120" s="160">
        <f>K93+K97-K118</f>
        <v/>
      </c>
      <c r="L120" s="160">
        <f>L93+L97-L118</f>
        <v/>
      </c>
      <c r="M120" s="160">
        <f>M93+M97-M118</f>
        <v/>
      </c>
      <c r="N120" s="160">
        <f>N93+N97-N118</f>
        <v/>
      </c>
      <c r="O120" s="160">
        <f>O93+O97-O118</f>
        <v/>
      </c>
      <c r="P120" s="160">
        <f>P93+P97-P118</f>
        <v/>
      </c>
      <c r="Q120" s="160">
        <f>Q93+Q97-Q118</f>
        <v/>
      </c>
      <c r="R120" s="160">
        <f>R93+R97-R118</f>
        <v/>
      </c>
      <c r="S120" s="160">
        <f>S93+S97-S118</f>
        <v/>
      </c>
      <c r="T120" s="160">
        <f>T93+T97-T118</f>
        <v/>
      </c>
      <c r="U120" s="107" t="n"/>
      <c r="V120" s="107" t="n"/>
      <c r="W120" s="107" t="n"/>
    </row>
    <row r="121" ht="14.1" customHeight="1" s="109">
      <c r="C121" s="107" t="n"/>
      <c r="D121" s="108" t="n"/>
      <c r="E121" s="107" t="n"/>
      <c r="F121" s="107" t="n"/>
      <c r="G121" s="107" t="n"/>
      <c r="H121" s="107" t="n"/>
      <c r="I121" s="107" t="n"/>
      <c r="J121" s="107" t="n"/>
      <c r="K121" s="107" t="n"/>
      <c r="L121" s="107" t="n"/>
      <c r="M121" s="107" t="n"/>
      <c r="N121" s="107" t="n"/>
      <c r="O121" s="107" t="n"/>
      <c r="P121" s="107" t="n"/>
      <c r="Q121" s="107" t="n"/>
      <c r="R121" s="107" t="n"/>
      <c r="S121" s="107" t="n"/>
      <c r="T121" s="107" t="n"/>
      <c r="U121" s="107" t="n"/>
      <c r="V121" s="107" t="n"/>
      <c r="W121" s="107" t="n"/>
    </row>
    <row r="122" ht="14.1" customFormat="1" customHeight="1" s="117">
      <c r="B122" s="110" t="inlineStr">
        <is>
          <t>Taxation Depreciation</t>
        </is>
      </c>
      <c r="D122" s="120" t="n"/>
    </row>
    <row r="123" ht="14.1" customHeight="1" s="109">
      <c r="C123" s="107" t="n"/>
      <c r="D123" s="108" t="n"/>
      <c r="E123" s="107" t="n"/>
      <c r="F123" s="107" t="n"/>
      <c r="G123" s="107" t="n"/>
      <c r="H123" s="107" t="n"/>
      <c r="I123" s="107" t="n"/>
      <c r="J123" s="107" t="n"/>
      <c r="K123" s="107" t="n"/>
      <c r="L123" s="107" t="n"/>
      <c r="M123" s="107" t="n"/>
      <c r="N123" s="107" t="n"/>
      <c r="O123" s="107" t="n"/>
      <c r="P123" s="107" t="n"/>
      <c r="Q123" s="107" t="n"/>
      <c r="R123" s="107" t="n"/>
      <c r="S123" s="107" t="n"/>
      <c r="T123" s="107" t="n"/>
      <c r="U123" s="107" t="n"/>
      <c r="V123" s="107" t="n"/>
      <c r="W123" s="107" t="n"/>
    </row>
    <row r="124" ht="14.1" customHeight="1" s="109">
      <c r="C124" s="107" t="inlineStr">
        <is>
          <t>Opening tax net book value</t>
        </is>
      </c>
      <c r="D124" s="108" t="n"/>
      <c r="E124" s="107" t="n"/>
      <c r="F124" s="107">
        <f>F93</f>
        <v/>
      </c>
      <c r="G124" s="107">
        <f>G93</f>
        <v/>
      </c>
      <c r="H124" s="107">
        <f>H93</f>
        <v/>
      </c>
      <c r="I124" s="107">
        <f>I93</f>
        <v/>
      </c>
      <c r="J124" s="107">
        <f>J93</f>
        <v/>
      </c>
      <c r="K124" s="107">
        <f>K93</f>
        <v/>
      </c>
      <c r="L124" s="107">
        <f>L93</f>
        <v/>
      </c>
      <c r="M124" s="107">
        <f>M93</f>
        <v/>
      </c>
      <c r="N124" s="107">
        <f>N93</f>
        <v/>
      </c>
      <c r="O124" s="107">
        <f>O93</f>
        <v/>
      </c>
      <c r="P124" s="107">
        <f>P93</f>
        <v/>
      </c>
      <c r="Q124" s="107">
        <f>Q93</f>
        <v/>
      </c>
      <c r="R124" s="107">
        <f>R93</f>
        <v/>
      </c>
      <c r="S124" s="107">
        <f>S93</f>
        <v/>
      </c>
      <c r="T124" s="107">
        <f>T93</f>
        <v/>
      </c>
      <c r="U124" s="107" t="n"/>
      <c r="V124" s="107" t="n"/>
      <c r="W124" s="107" t="n"/>
    </row>
    <row r="125" ht="14.1" customHeight="1" s="109">
      <c r="C125" s="107" t="inlineStr">
        <is>
          <t>Capital expenditure incurred</t>
        </is>
      </c>
      <c r="D125" s="108" t="n"/>
      <c r="E125" s="107" t="n"/>
      <c r="F125" s="107">
        <f>F97</f>
        <v/>
      </c>
      <c r="G125" s="107">
        <f>G97</f>
        <v/>
      </c>
      <c r="H125" s="107">
        <f>H97</f>
        <v/>
      </c>
      <c r="I125" s="107">
        <f>I97</f>
        <v/>
      </c>
      <c r="J125" s="107">
        <f>J97</f>
        <v/>
      </c>
      <c r="K125" s="107">
        <f>K97</f>
        <v/>
      </c>
      <c r="L125" s="107">
        <f>L97</f>
        <v/>
      </c>
      <c r="M125" s="107">
        <f>M97</f>
        <v/>
      </c>
      <c r="N125" s="107">
        <f>N97</f>
        <v/>
      </c>
      <c r="O125" s="107">
        <f>O97</f>
        <v/>
      </c>
      <c r="P125" s="107">
        <f>P97</f>
        <v/>
      </c>
      <c r="Q125" s="107">
        <f>Q97</f>
        <v/>
      </c>
      <c r="R125" s="107">
        <f>R97</f>
        <v/>
      </c>
      <c r="S125" s="107">
        <f>S97</f>
        <v/>
      </c>
      <c r="T125" s="107">
        <f>T97</f>
        <v/>
      </c>
      <c r="U125" s="107" t="n"/>
      <c r="V125" s="107" t="n"/>
      <c r="W125" s="107" t="n"/>
    </row>
    <row r="126" ht="14.1" customHeight="1" s="109">
      <c r="C126" s="107" t="inlineStr">
        <is>
          <t>Tax depreciation</t>
        </is>
      </c>
      <c r="D126" s="108" t="n"/>
      <c r="E126" s="107" t="n"/>
      <c r="F126" s="107">
        <f>Inputs!$E$91*(F124+F125)</f>
        <v/>
      </c>
      <c r="G126" s="107">
        <f>Inputs!$E$91*(G124+G125)</f>
        <v/>
      </c>
      <c r="H126" s="107">
        <f>Inputs!$E$91*(H124+H125)</f>
        <v/>
      </c>
      <c r="I126" s="107">
        <f>Inputs!$E$91*(I124+I125)</f>
        <v/>
      </c>
      <c r="J126" s="107">
        <f>Inputs!$E$91*(J124+J125)</f>
        <v/>
      </c>
      <c r="K126" s="107">
        <f>Inputs!$E$91*(K124+K125)</f>
        <v/>
      </c>
      <c r="L126" s="107">
        <f>Inputs!$E$91*(L124+L125)</f>
        <v/>
      </c>
      <c r="M126" s="107">
        <f>Inputs!$E$91*(M124+M125)</f>
        <v/>
      </c>
      <c r="N126" s="107">
        <f>Inputs!$E$91*(N124+N125)</f>
        <v/>
      </c>
      <c r="O126" s="107">
        <f>Inputs!$E$91*(O124+O125)</f>
        <v/>
      </c>
      <c r="P126" s="107">
        <f>Inputs!$E$91*(P124+P125)</f>
        <v/>
      </c>
      <c r="Q126" s="107">
        <f>Inputs!$E$91*(Q124+Q125)</f>
        <v/>
      </c>
      <c r="R126" s="107">
        <f>Inputs!$E$91*(R124+R125)</f>
        <v/>
      </c>
      <c r="S126" s="107">
        <f>Inputs!$E$91*(S124+S125)</f>
        <v/>
      </c>
      <c r="T126" s="107">
        <f>Inputs!$E$91*(T124+T125)</f>
        <v/>
      </c>
      <c r="U126" s="107" t="n"/>
      <c r="V126" s="107" t="n"/>
      <c r="W126" s="107" t="n"/>
    </row>
    <row r="127" ht="14.1" customHeight="1" s="109" thickBot="1">
      <c r="C127" s="160" t="inlineStr">
        <is>
          <t>Closing tax net book value</t>
        </is>
      </c>
      <c r="D127" s="160" t="n"/>
      <c r="E127" s="160" t="n">
        <v>0</v>
      </c>
      <c r="F127" s="160">
        <f>F124+F125-F126</f>
        <v/>
      </c>
      <c r="G127" s="160">
        <f>G124+G125-G126</f>
        <v/>
      </c>
      <c r="H127" s="160">
        <f>H124+H125-H126</f>
        <v/>
      </c>
      <c r="I127" s="160">
        <f>I124+I125-I126</f>
        <v/>
      </c>
      <c r="J127" s="160">
        <f>J124+J125-J126</f>
        <v/>
      </c>
      <c r="K127" s="160">
        <f>K124+K125-K126</f>
        <v/>
      </c>
      <c r="L127" s="160">
        <f>L124+L125-L126</f>
        <v/>
      </c>
      <c r="M127" s="160">
        <f>M124+M125-M126</f>
        <v/>
      </c>
      <c r="N127" s="160">
        <f>N124+N125-N126</f>
        <v/>
      </c>
      <c r="O127" s="160">
        <f>O124+O125-O126</f>
        <v/>
      </c>
      <c r="P127" s="160">
        <f>P124+P125-P126</f>
        <v/>
      </c>
      <c r="Q127" s="160">
        <f>Q124+Q125-Q126</f>
        <v/>
      </c>
      <c r="R127" s="160">
        <f>R124+R125-R126</f>
        <v/>
      </c>
      <c r="S127" s="160">
        <f>S124+S125-S126</f>
        <v/>
      </c>
      <c r="T127" s="160">
        <f>T124+T125-T126</f>
        <v/>
      </c>
      <c r="U127" s="107" t="n"/>
      <c r="V127" s="107" t="n"/>
      <c r="W127" s="107" t="n"/>
    </row>
    <row r="128" ht="14.1" customHeight="1" s="109">
      <c r="C128" s="107" t="n"/>
      <c r="D128" s="108" t="n"/>
      <c r="E128" s="107" t="n"/>
      <c r="F128" s="107" t="n"/>
      <c r="G128" s="107" t="n"/>
      <c r="H128" s="107" t="n"/>
      <c r="I128" s="107" t="n"/>
      <c r="J128" s="107" t="n"/>
      <c r="K128" s="107" t="n"/>
      <c r="L128" s="107" t="n"/>
      <c r="M128" s="107" t="n"/>
      <c r="N128" s="107" t="n"/>
      <c r="O128" s="107" t="n"/>
      <c r="P128" s="107" t="n"/>
      <c r="Q128" s="107" t="n"/>
      <c r="R128" s="107" t="n"/>
      <c r="S128" s="107" t="n"/>
      <c r="T128" s="107" t="n"/>
      <c r="U128" s="107" t="n"/>
      <c r="V128" s="107" t="n"/>
      <c r="W128" s="107" t="n"/>
    </row>
    <row r="129" ht="14.1" customFormat="1" customHeight="1" s="133">
      <c r="A129" s="133" t="inlineStr">
        <is>
          <t>Financing</t>
        </is>
      </c>
      <c r="B129" s="134" t="n"/>
      <c r="C129" s="134" t="n"/>
      <c r="D129" s="161" t="n"/>
      <c r="E129" s="134" t="n"/>
      <c r="F129" s="134" t="n"/>
      <c r="G129" s="134" t="n"/>
      <c r="H129" s="134" t="n"/>
      <c r="I129" s="134" t="n"/>
      <c r="J129" s="134" t="n"/>
      <c r="K129" s="134" t="n"/>
      <c r="L129" s="134" t="n"/>
      <c r="M129" s="134" t="n"/>
      <c r="N129" s="134" t="n"/>
      <c r="O129" s="134" t="n"/>
      <c r="P129" s="134" t="n"/>
      <c r="Q129" s="134" t="n"/>
      <c r="R129" s="134" t="n"/>
      <c r="S129" s="134" t="n"/>
      <c r="T129" s="134" t="n"/>
    </row>
    <row r="130" ht="14.1" customHeight="1" s="109">
      <c r="D130" s="118" t="n"/>
    </row>
    <row r="131" ht="14.1" customHeight="1" s="109">
      <c r="B131" s="110" t="inlineStr">
        <is>
          <t>Term loans</t>
        </is>
      </c>
      <c r="D131" s="118" t="n"/>
    </row>
    <row r="132" ht="14.1" customHeight="1" s="109">
      <c r="B132" s="110" t="n"/>
      <c r="D132" s="118" t="n"/>
    </row>
    <row r="133" ht="14.1" customHeight="1" s="109">
      <c r="A133" s="107" t="n"/>
      <c r="B133" s="107" t="n"/>
      <c r="C133" s="110" t="inlineStr">
        <is>
          <t>Term loan 1</t>
        </is>
      </c>
      <c r="D133" s="131" t="n"/>
      <c r="E133" s="107" t="n"/>
      <c r="F133" s="107" t="n"/>
      <c r="G133" s="107" t="n"/>
      <c r="H133" s="107" t="n"/>
      <c r="I133" s="107" t="n"/>
      <c r="J133" s="107" t="n"/>
      <c r="K133" s="107" t="n"/>
      <c r="L133" s="107" t="n"/>
      <c r="M133" s="107" t="n"/>
      <c r="N133" s="107" t="n"/>
      <c r="O133" s="107" t="n"/>
      <c r="P133" s="107" t="n"/>
      <c r="Q133" s="107" t="n"/>
      <c r="R133" s="107" t="n"/>
      <c r="S133" s="107" t="n"/>
      <c r="T133" s="107" t="n"/>
      <c r="U133" s="107" t="n"/>
      <c r="V133" s="107" t="n"/>
      <c r="W133" s="107" t="n"/>
    </row>
    <row r="134" ht="14.1" customHeight="1" s="109">
      <c r="A134" s="107" t="n"/>
      <c r="B134" s="107" t="n"/>
      <c r="C134" s="107" t="inlineStr">
        <is>
          <t>Opening balance</t>
        </is>
      </c>
      <c r="D134" s="131" t="n"/>
      <c r="E134" s="107" t="n"/>
      <c r="F134" s="107">
        <f>E137</f>
        <v/>
      </c>
      <c r="G134" s="107">
        <f>F137</f>
        <v/>
      </c>
      <c r="H134" s="107">
        <f>G137</f>
        <v/>
      </c>
      <c r="I134" s="107">
        <f>H137</f>
        <v/>
      </c>
      <c r="J134" s="107">
        <f>I137</f>
        <v/>
      </c>
      <c r="K134" s="107">
        <f>J137</f>
        <v/>
      </c>
      <c r="L134" s="107">
        <f>K137</f>
        <v/>
      </c>
      <c r="M134" s="107">
        <f>L137</f>
        <v/>
      </c>
      <c r="N134" s="107">
        <f>M137</f>
        <v/>
      </c>
      <c r="O134" s="107">
        <f>N137</f>
        <v/>
      </c>
      <c r="P134" s="107">
        <f>O137</f>
        <v/>
      </c>
      <c r="Q134" s="107">
        <f>P137</f>
        <v/>
      </c>
      <c r="R134" s="107">
        <f>Q137</f>
        <v/>
      </c>
      <c r="S134" s="107">
        <f>R137</f>
        <v/>
      </c>
      <c r="T134" s="107">
        <f>S137</f>
        <v/>
      </c>
      <c r="U134" s="107" t="n"/>
      <c r="V134" s="107" t="n"/>
      <c r="W134" s="107" t="n"/>
    </row>
    <row r="135" ht="14.1" customFormat="1" customHeight="1" s="148">
      <c r="A135" s="107" t="n"/>
      <c r="B135" s="107" t="n"/>
      <c r="C135" s="107">
        <f>Inputs!C$102</f>
        <v/>
      </c>
      <c r="D135" s="131" t="n"/>
      <c r="E135" s="107" t="n"/>
      <c r="F135" s="107">
        <f>Inputs!F$102</f>
        <v/>
      </c>
      <c r="G135" s="107">
        <f>Inputs!G$102</f>
        <v/>
      </c>
      <c r="H135" s="107">
        <f>Inputs!H$102</f>
        <v/>
      </c>
      <c r="I135" s="107">
        <f>Inputs!I$102</f>
        <v/>
      </c>
      <c r="J135" s="107">
        <f>Inputs!J$102</f>
        <v/>
      </c>
      <c r="K135" s="107">
        <f>Inputs!K$102</f>
        <v/>
      </c>
      <c r="L135" s="107">
        <f>Inputs!L$102</f>
        <v/>
      </c>
      <c r="M135" s="107">
        <f>Inputs!M$102</f>
        <v/>
      </c>
      <c r="N135" s="107">
        <f>Inputs!N$102</f>
        <v/>
      </c>
      <c r="O135" s="107">
        <f>Inputs!O$102</f>
        <v/>
      </c>
      <c r="P135" s="107">
        <f>Inputs!P$102</f>
        <v/>
      </c>
      <c r="Q135" s="107">
        <f>Inputs!Q$102</f>
        <v/>
      </c>
      <c r="R135" s="107">
        <f>Inputs!R$102</f>
        <v/>
      </c>
      <c r="S135" s="107">
        <f>Inputs!S$102</f>
        <v/>
      </c>
      <c r="T135" s="107">
        <f>Inputs!T$102</f>
        <v/>
      </c>
      <c r="U135" s="148" t="n"/>
      <c r="V135" s="148" t="n"/>
      <c r="W135" s="148" t="n"/>
    </row>
    <row r="136" ht="14.1" customFormat="1" customHeight="1" s="148">
      <c r="A136" s="107" t="n"/>
      <c r="B136" s="107" t="n"/>
      <c r="C136" s="107">
        <f>Inputs!C$103</f>
        <v/>
      </c>
      <c r="D136" s="131" t="n"/>
      <c r="E136" s="107" t="n"/>
      <c r="F136" s="159">
        <f>Inputs!F$103</f>
        <v/>
      </c>
      <c r="G136" s="159">
        <f>Inputs!G$103</f>
        <v/>
      </c>
      <c r="H136" s="159">
        <f>Inputs!H$103</f>
        <v/>
      </c>
      <c r="I136" s="159">
        <f>Inputs!I$103</f>
        <v/>
      </c>
      <c r="J136" s="159">
        <f>Inputs!J$103</f>
        <v/>
      </c>
      <c r="K136" s="159">
        <f>Inputs!K$103</f>
        <v/>
      </c>
      <c r="L136" s="159">
        <f>Inputs!L$103</f>
        <v/>
      </c>
      <c r="M136" s="159">
        <f>Inputs!M$103</f>
        <v/>
      </c>
      <c r="N136" s="159">
        <f>Inputs!N$103</f>
        <v/>
      </c>
      <c r="O136" s="159">
        <f>Inputs!O$103</f>
        <v/>
      </c>
      <c r="P136" s="159">
        <f>Inputs!P$103</f>
        <v/>
      </c>
      <c r="Q136" s="159">
        <f>Inputs!Q$103</f>
        <v/>
      </c>
      <c r="R136" s="159">
        <f>Inputs!R$103</f>
        <v/>
      </c>
      <c r="S136" s="159">
        <f>Inputs!S$103</f>
        <v/>
      </c>
      <c r="T136" s="159">
        <f>Inputs!T$103</f>
        <v/>
      </c>
      <c r="U136" s="148" t="n"/>
      <c r="V136" s="148" t="n"/>
      <c r="W136" s="148" t="n"/>
    </row>
    <row r="137" ht="14.1" customHeight="1" s="109">
      <c r="C137" s="146" t="inlineStr">
        <is>
          <t>Ending balance</t>
        </is>
      </c>
      <c r="D137" s="162" t="n"/>
      <c r="E137" s="146" t="n">
        <v>0</v>
      </c>
      <c r="F137" s="107">
        <f>SUM(F134:F136)</f>
        <v/>
      </c>
      <c r="G137" s="107">
        <f>SUM(G134:G136)</f>
        <v/>
      </c>
      <c r="H137" s="107">
        <f>SUM(H134:H136)</f>
        <v/>
      </c>
      <c r="I137" s="107">
        <f>SUM(I134:I136)</f>
        <v/>
      </c>
      <c r="J137" s="107">
        <f>SUM(J134:J136)</f>
        <v/>
      </c>
      <c r="K137" s="107">
        <f>SUM(K134:K136)</f>
        <v/>
      </c>
      <c r="L137" s="107">
        <f>SUM(L134:L136)</f>
        <v/>
      </c>
      <c r="M137" s="107">
        <f>SUM(M134:M136)</f>
        <v/>
      </c>
      <c r="N137" s="107">
        <f>SUM(N134:N136)</f>
        <v/>
      </c>
      <c r="O137" s="107">
        <f>SUM(O134:O136)</f>
        <v/>
      </c>
      <c r="P137" s="107">
        <f>SUM(P134:P136)</f>
        <v/>
      </c>
      <c r="Q137" s="107">
        <f>SUM(Q134:Q136)</f>
        <v/>
      </c>
      <c r="R137" s="107">
        <f>SUM(R134:R136)</f>
        <v/>
      </c>
      <c r="S137" s="107">
        <f>SUM(S134:S136)</f>
        <v/>
      </c>
      <c r="T137" s="107">
        <f>SUM(T134:T136)</f>
        <v/>
      </c>
      <c r="U137" s="107" t="n"/>
      <c r="V137" s="107" t="n"/>
      <c r="W137" s="107" t="n"/>
    </row>
    <row r="138" ht="14.1" customHeight="1" s="109">
      <c r="C138" s="107" t="n"/>
      <c r="D138" s="131" t="n"/>
      <c r="E138" s="107" t="n"/>
      <c r="F138" s="107" t="n"/>
      <c r="G138" s="107" t="n"/>
      <c r="H138" s="107" t="n"/>
      <c r="I138" s="107" t="n"/>
      <c r="J138" s="107" t="n"/>
      <c r="K138" s="107" t="n"/>
      <c r="L138" s="107" t="n"/>
      <c r="M138" s="107" t="n"/>
      <c r="N138" s="107" t="n"/>
      <c r="O138" s="107" t="n"/>
      <c r="P138" s="107" t="n"/>
      <c r="Q138" s="107" t="n"/>
      <c r="R138" s="107" t="n"/>
      <c r="S138" s="107" t="n"/>
      <c r="T138" s="107" t="n"/>
      <c r="U138" s="107" t="n"/>
      <c r="V138" s="107" t="n"/>
      <c r="W138" s="107" t="n"/>
    </row>
    <row r="139" ht="14.1" customHeight="1" s="109">
      <c r="A139" s="107" t="n"/>
      <c r="B139" s="107" t="n"/>
      <c r="C139" s="110" t="inlineStr">
        <is>
          <t>Term loan 2</t>
        </is>
      </c>
      <c r="D139" s="131" t="n"/>
      <c r="E139" s="107" t="n"/>
      <c r="F139" s="107" t="n"/>
      <c r="G139" s="107" t="n"/>
      <c r="H139" s="107" t="n"/>
      <c r="I139" s="107" t="n"/>
      <c r="J139" s="107" t="n"/>
      <c r="K139" s="107" t="n"/>
      <c r="L139" s="107" t="n"/>
      <c r="M139" s="107" t="n"/>
      <c r="N139" s="107" t="n"/>
      <c r="O139" s="107" t="n"/>
      <c r="P139" s="107" t="n"/>
      <c r="Q139" s="107" t="n"/>
      <c r="R139" s="107" t="n"/>
      <c r="S139" s="107" t="n"/>
      <c r="T139" s="107" t="n"/>
      <c r="U139" s="107" t="n"/>
      <c r="V139" s="107" t="n"/>
      <c r="W139" s="107" t="n"/>
    </row>
    <row r="140" ht="14.1" customHeight="1" s="109">
      <c r="A140" s="107" t="n"/>
      <c r="B140" s="107" t="n"/>
      <c r="C140" s="107" t="inlineStr">
        <is>
          <t>Opening balance</t>
        </is>
      </c>
      <c r="D140" s="131" t="n"/>
      <c r="E140" s="107" t="n"/>
      <c r="F140" s="107">
        <f>E143</f>
        <v/>
      </c>
      <c r="G140" s="107">
        <f>F143</f>
        <v/>
      </c>
      <c r="H140" s="107">
        <f>G143</f>
        <v/>
      </c>
      <c r="I140" s="107">
        <f>H143</f>
        <v/>
      </c>
      <c r="J140" s="107">
        <f>I143</f>
        <v/>
      </c>
      <c r="K140" s="107">
        <f>J143</f>
        <v/>
      </c>
      <c r="L140" s="107">
        <f>K143</f>
        <v/>
      </c>
      <c r="M140" s="107">
        <f>L143</f>
        <v/>
      </c>
      <c r="N140" s="107">
        <f>M143</f>
        <v/>
      </c>
      <c r="O140" s="107">
        <f>N143</f>
        <v/>
      </c>
      <c r="P140" s="107">
        <f>O143</f>
        <v/>
      </c>
      <c r="Q140" s="107">
        <f>P143</f>
        <v/>
      </c>
      <c r="R140" s="107">
        <f>Q143</f>
        <v/>
      </c>
      <c r="S140" s="107">
        <f>R143</f>
        <v/>
      </c>
      <c r="T140" s="107">
        <f>S143</f>
        <v/>
      </c>
      <c r="U140" s="107" t="n"/>
      <c r="V140" s="107" t="n"/>
      <c r="W140" s="107" t="n"/>
    </row>
    <row r="141" ht="14.1" customFormat="1" customHeight="1" s="148">
      <c r="A141" s="107" t="n"/>
      <c r="B141" s="107" t="n"/>
      <c r="C141" s="107">
        <f>Inputs!C$104</f>
        <v/>
      </c>
      <c r="D141" s="131" t="n"/>
      <c r="E141" s="107" t="n"/>
      <c r="F141" s="107">
        <f>Inputs!F$104</f>
        <v/>
      </c>
      <c r="G141" s="107">
        <f>Inputs!G$104</f>
        <v/>
      </c>
      <c r="H141" s="107">
        <f>Inputs!H$104</f>
        <v/>
      </c>
      <c r="I141" s="107">
        <f>Inputs!I$104</f>
        <v/>
      </c>
      <c r="J141" s="107">
        <f>Inputs!J$104</f>
        <v/>
      </c>
      <c r="K141" s="107">
        <f>Inputs!K$104</f>
        <v/>
      </c>
      <c r="L141" s="107">
        <f>Inputs!L$104</f>
        <v/>
      </c>
      <c r="M141" s="107">
        <f>Inputs!M$104</f>
        <v/>
      </c>
      <c r="N141" s="107">
        <f>Inputs!N$104</f>
        <v/>
      </c>
      <c r="O141" s="107">
        <f>Inputs!O$104</f>
        <v/>
      </c>
      <c r="P141" s="107">
        <f>Inputs!P$104</f>
        <v/>
      </c>
      <c r="Q141" s="107">
        <f>Inputs!Q$104</f>
        <v/>
      </c>
      <c r="R141" s="107">
        <f>Inputs!R$104</f>
        <v/>
      </c>
      <c r="S141" s="107">
        <f>Inputs!S$104</f>
        <v/>
      </c>
      <c r="T141" s="107">
        <f>Inputs!T$104</f>
        <v/>
      </c>
      <c r="U141" s="148" t="n"/>
      <c r="V141" s="148" t="n"/>
      <c r="W141" s="148" t="n"/>
    </row>
    <row r="142" ht="14.1" customFormat="1" customHeight="1" s="148">
      <c r="A142" s="107" t="n"/>
      <c r="B142" s="107" t="n"/>
      <c r="C142" s="107">
        <f>Inputs!C$105</f>
        <v/>
      </c>
      <c r="D142" s="131" t="n"/>
      <c r="E142" s="107" t="n"/>
      <c r="F142" s="159">
        <f>Inputs!F$105</f>
        <v/>
      </c>
      <c r="G142" s="159">
        <f>Inputs!G$105</f>
        <v/>
      </c>
      <c r="H142" s="159">
        <f>Inputs!H$105</f>
        <v/>
      </c>
      <c r="I142" s="159">
        <f>Inputs!I$105</f>
        <v/>
      </c>
      <c r="J142" s="159">
        <f>Inputs!J$105</f>
        <v/>
      </c>
      <c r="K142" s="159">
        <f>Inputs!K$105</f>
        <v/>
      </c>
      <c r="L142" s="159">
        <f>Inputs!L$105</f>
        <v/>
      </c>
      <c r="M142" s="159">
        <f>Inputs!M$105</f>
        <v/>
      </c>
      <c r="N142" s="159">
        <f>Inputs!N$105</f>
        <v/>
      </c>
      <c r="O142" s="159">
        <f>Inputs!O$105</f>
        <v/>
      </c>
      <c r="P142" s="159">
        <f>Inputs!P$105</f>
        <v/>
      </c>
      <c r="Q142" s="159">
        <f>Inputs!Q$105</f>
        <v/>
      </c>
      <c r="R142" s="159">
        <f>Inputs!R$105</f>
        <v/>
      </c>
      <c r="S142" s="159">
        <f>Inputs!S$105</f>
        <v/>
      </c>
      <c r="T142" s="159">
        <f>Inputs!T$105</f>
        <v/>
      </c>
      <c r="U142" s="148" t="n"/>
      <c r="V142" s="148" t="n"/>
      <c r="W142" s="148" t="n"/>
    </row>
    <row r="143" ht="14.1" customHeight="1" s="109">
      <c r="C143" s="146" t="inlineStr">
        <is>
          <t>Ending balance</t>
        </is>
      </c>
      <c r="D143" s="162" t="n"/>
      <c r="E143" s="146" t="n">
        <v>0</v>
      </c>
      <c r="F143" s="107">
        <f>SUM(F140:F142)</f>
        <v/>
      </c>
      <c r="G143" s="107">
        <f>SUM(G140:G142)</f>
        <v/>
      </c>
      <c r="H143" s="107">
        <f>SUM(H140:H142)</f>
        <v/>
      </c>
      <c r="I143" s="107">
        <f>SUM(I140:I142)</f>
        <v/>
      </c>
      <c r="J143" s="107">
        <f>SUM(J140:J142)</f>
        <v/>
      </c>
      <c r="K143" s="107">
        <f>SUM(K140:K142)</f>
        <v/>
      </c>
      <c r="L143" s="107">
        <f>SUM(L140:L142)</f>
        <v/>
      </c>
      <c r="M143" s="107">
        <f>SUM(M140:M142)</f>
        <v/>
      </c>
      <c r="N143" s="107">
        <f>SUM(N140:N142)</f>
        <v/>
      </c>
      <c r="O143" s="107">
        <f>SUM(O140:O142)</f>
        <v/>
      </c>
      <c r="P143" s="107">
        <f>SUM(P140:P142)</f>
        <v/>
      </c>
      <c r="Q143" s="107">
        <f>SUM(Q140:Q142)</f>
        <v/>
      </c>
      <c r="R143" s="107">
        <f>SUM(R140:R142)</f>
        <v/>
      </c>
      <c r="S143" s="107">
        <f>SUM(S140:S142)</f>
        <v/>
      </c>
      <c r="T143" s="107">
        <f>SUM(T140:T142)</f>
        <v/>
      </c>
      <c r="U143" s="107" t="n"/>
      <c r="V143" s="107" t="n"/>
      <c r="W143" s="107" t="n"/>
    </row>
    <row r="144" ht="14.1" customHeight="1" s="109">
      <c r="C144" s="107" t="n"/>
      <c r="D144" s="131" t="n"/>
      <c r="E144" s="107" t="n"/>
      <c r="F144" s="107" t="n"/>
      <c r="G144" s="107" t="n"/>
      <c r="H144" s="107" t="n"/>
      <c r="I144" s="107" t="n"/>
      <c r="J144" s="107" t="n"/>
      <c r="K144" s="107" t="n"/>
      <c r="L144" s="107" t="n"/>
      <c r="M144" s="107" t="n"/>
      <c r="N144" s="107" t="n"/>
      <c r="O144" s="107" t="n"/>
      <c r="P144" s="107" t="n"/>
      <c r="Q144" s="107" t="n"/>
      <c r="R144" s="107" t="n"/>
      <c r="S144" s="107" t="n"/>
      <c r="T144" s="107" t="n"/>
      <c r="U144" s="107" t="n"/>
      <c r="V144" s="107" t="n"/>
      <c r="W144" s="107" t="n"/>
    </row>
    <row r="145" ht="14.1" customHeight="1" s="109">
      <c r="A145" s="107" t="n"/>
      <c r="B145" s="107" t="n"/>
      <c r="C145" s="110" t="inlineStr">
        <is>
          <t>Term loan 3</t>
        </is>
      </c>
      <c r="D145" s="131" t="n"/>
      <c r="E145" s="107" t="n"/>
      <c r="F145" s="107" t="n"/>
      <c r="G145" s="107" t="n"/>
      <c r="H145" s="107" t="n"/>
      <c r="I145" s="107" t="n"/>
      <c r="J145" s="107" t="n"/>
      <c r="K145" s="107" t="n"/>
      <c r="L145" s="107" t="n"/>
      <c r="M145" s="107" t="n"/>
      <c r="N145" s="107" t="n"/>
      <c r="O145" s="107" t="n"/>
      <c r="P145" s="107" t="n"/>
      <c r="Q145" s="107" t="n"/>
      <c r="R145" s="107" t="n"/>
      <c r="S145" s="107" t="n"/>
      <c r="T145" s="107" t="n"/>
      <c r="U145" s="107" t="n"/>
      <c r="V145" s="107" t="n"/>
      <c r="W145" s="107" t="n"/>
    </row>
    <row r="146" ht="14.1" customHeight="1" s="109">
      <c r="A146" s="107" t="n"/>
      <c r="B146" s="107" t="n"/>
      <c r="C146" s="107" t="inlineStr">
        <is>
          <t>Opening balance</t>
        </is>
      </c>
      <c r="D146" s="131" t="n"/>
      <c r="E146" s="107" t="n"/>
      <c r="F146" s="107">
        <f>E149</f>
        <v/>
      </c>
      <c r="G146" s="107">
        <f>F149</f>
        <v/>
      </c>
      <c r="H146" s="107">
        <f>G149</f>
        <v/>
      </c>
      <c r="I146" s="107">
        <f>H149</f>
        <v/>
      </c>
      <c r="J146" s="107">
        <f>I149</f>
        <v/>
      </c>
      <c r="K146" s="107">
        <f>J149</f>
        <v/>
      </c>
      <c r="L146" s="107">
        <f>K149</f>
        <v/>
      </c>
      <c r="M146" s="107">
        <f>L149</f>
        <v/>
      </c>
      <c r="N146" s="107">
        <f>M149</f>
        <v/>
      </c>
      <c r="O146" s="107">
        <f>N149</f>
        <v/>
      </c>
      <c r="P146" s="107">
        <f>O149</f>
        <v/>
      </c>
      <c r="Q146" s="107">
        <f>P149</f>
        <v/>
      </c>
      <c r="R146" s="107">
        <f>Q149</f>
        <v/>
      </c>
      <c r="S146" s="107">
        <f>R149</f>
        <v/>
      </c>
      <c r="T146" s="107">
        <f>S149</f>
        <v/>
      </c>
      <c r="U146" s="107" t="n"/>
      <c r="V146" s="107" t="n"/>
      <c r="W146" s="107" t="n"/>
    </row>
    <row r="147" ht="14.1" customFormat="1" customHeight="1" s="148">
      <c r="A147" s="107" t="n"/>
      <c r="B147" s="107" t="n"/>
      <c r="C147" s="107">
        <f>Inputs!C$106</f>
        <v/>
      </c>
      <c r="D147" s="131" t="n"/>
      <c r="E147" s="107" t="n"/>
      <c r="F147" s="107">
        <f>Inputs!F$106</f>
        <v/>
      </c>
      <c r="G147" s="107">
        <f>Inputs!G$106</f>
        <v/>
      </c>
      <c r="H147" s="107">
        <f>Inputs!H$106</f>
        <v/>
      </c>
      <c r="I147" s="107">
        <f>Inputs!I$106</f>
        <v/>
      </c>
      <c r="J147" s="107">
        <f>Inputs!J$106</f>
        <v/>
      </c>
      <c r="K147" s="107">
        <f>Inputs!K$106</f>
        <v/>
      </c>
      <c r="L147" s="107">
        <f>Inputs!L$106</f>
        <v/>
      </c>
      <c r="M147" s="107">
        <f>Inputs!M$106</f>
        <v/>
      </c>
      <c r="N147" s="107">
        <f>Inputs!N$106</f>
        <v/>
      </c>
      <c r="O147" s="107">
        <f>Inputs!O$106</f>
        <v/>
      </c>
      <c r="P147" s="107">
        <f>Inputs!P$106</f>
        <v/>
      </c>
      <c r="Q147" s="107">
        <f>Inputs!Q$106</f>
        <v/>
      </c>
      <c r="R147" s="107">
        <f>Inputs!R$106</f>
        <v/>
      </c>
      <c r="S147" s="107">
        <f>Inputs!S$106</f>
        <v/>
      </c>
      <c r="T147" s="107">
        <f>Inputs!T$106</f>
        <v/>
      </c>
      <c r="U147" s="148" t="n"/>
      <c r="V147" s="148" t="n"/>
      <c r="W147" s="148" t="n"/>
    </row>
    <row r="148" ht="14.1" customFormat="1" customHeight="1" s="148">
      <c r="A148" s="107" t="n"/>
      <c r="B148" s="107" t="n"/>
      <c r="C148" s="107">
        <f>Inputs!C$107</f>
        <v/>
      </c>
      <c r="D148" s="131" t="n"/>
      <c r="E148" s="107" t="n"/>
      <c r="F148" s="159">
        <f>Inputs!F$107</f>
        <v/>
      </c>
      <c r="G148" s="159">
        <f>Inputs!G$107</f>
        <v/>
      </c>
      <c r="H148" s="159">
        <f>Inputs!H$107</f>
        <v/>
      </c>
      <c r="I148" s="159">
        <f>Inputs!I$107</f>
        <v/>
      </c>
      <c r="J148" s="159">
        <f>Inputs!J$107</f>
        <v/>
      </c>
      <c r="K148" s="159">
        <f>Inputs!K$107</f>
        <v/>
      </c>
      <c r="L148" s="159">
        <f>Inputs!L$107</f>
        <v/>
      </c>
      <c r="M148" s="159">
        <f>Inputs!M$107</f>
        <v/>
      </c>
      <c r="N148" s="159">
        <f>Inputs!N$107</f>
        <v/>
      </c>
      <c r="O148" s="159">
        <f>Inputs!O$107</f>
        <v/>
      </c>
      <c r="P148" s="159">
        <f>Inputs!P$107</f>
        <v/>
      </c>
      <c r="Q148" s="159">
        <f>Inputs!Q$107</f>
        <v/>
      </c>
      <c r="R148" s="159">
        <f>Inputs!R$107</f>
        <v/>
      </c>
      <c r="S148" s="159">
        <f>Inputs!S$107</f>
        <v/>
      </c>
      <c r="T148" s="159">
        <f>Inputs!T$107</f>
        <v/>
      </c>
      <c r="U148" s="148" t="n"/>
      <c r="V148" s="148" t="n"/>
      <c r="W148" s="148" t="n"/>
    </row>
    <row r="149" ht="14.1" customHeight="1" s="109">
      <c r="C149" s="146" t="inlineStr">
        <is>
          <t>Ending balance</t>
        </is>
      </c>
      <c r="D149" s="162" t="n"/>
      <c r="E149" s="146" t="n">
        <v>0</v>
      </c>
      <c r="F149" s="107">
        <f>SUM(F146:F148)</f>
        <v/>
      </c>
      <c r="G149" s="107">
        <f>SUM(G146:G148)</f>
        <v/>
      </c>
      <c r="H149" s="107">
        <f>SUM(H146:H148)</f>
        <v/>
      </c>
      <c r="I149" s="107">
        <f>SUM(I146:I148)</f>
        <v/>
      </c>
      <c r="J149" s="107">
        <f>SUM(J146:J148)</f>
        <v/>
      </c>
      <c r="K149" s="107">
        <f>SUM(K146:K148)</f>
        <v/>
      </c>
      <c r="L149" s="107">
        <f>SUM(L146:L148)</f>
        <v/>
      </c>
      <c r="M149" s="107">
        <f>SUM(M146:M148)</f>
        <v/>
      </c>
      <c r="N149" s="107">
        <f>SUM(N146:N148)</f>
        <v/>
      </c>
      <c r="O149" s="107">
        <f>SUM(O146:O148)</f>
        <v/>
      </c>
      <c r="P149" s="107">
        <f>SUM(P146:P148)</f>
        <v/>
      </c>
      <c r="Q149" s="107">
        <f>SUM(Q146:Q148)</f>
        <v/>
      </c>
      <c r="R149" s="107">
        <f>SUM(R146:R148)</f>
        <v/>
      </c>
      <c r="S149" s="107">
        <f>SUM(S146:S148)</f>
        <v/>
      </c>
      <c r="T149" s="107">
        <f>SUM(T146:T148)</f>
        <v/>
      </c>
      <c r="U149" s="107" t="n"/>
      <c r="V149" s="107" t="n"/>
      <c r="W149" s="107" t="n"/>
    </row>
    <row r="150" ht="14.1" customHeight="1" s="109">
      <c r="C150" s="107" t="n"/>
      <c r="D150" s="131" t="n"/>
      <c r="E150" s="107" t="n"/>
      <c r="F150" s="107" t="n"/>
      <c r="G150" s="107" t="n"/>
      <c r="H150" s="107" t="n"/>
      <c r="I150" s="107" t="n"/>
      <c r="J150" s="107" t="n"/>
      <c r="K150" s="107" t="n"/>
      <c r="L150" s="107" t="n"/>
      <c r="M150" s="107" t="n"/>
      <c r="N150" s="107" t="n"/>
      <c r="O150" s="107" t="n"/>
      <c r="P150" s="107" t="n"/>
      <c r="Q150" s="107" t="n"/>
      <c r="R150" s="107" t="n"/>
      <c r="S150" s="107" t="n"/>
      <c r="T150" s="107" t="n"/>
      <c r="U150" s="107" t="n"/>
      <c r="V150" s="107" t="n"/>
      <c r="W150" s="107" t="n"/>
    </row>
    <row r="151" ht="14.1" customHeight="1" s="109">
      <c r="C151" s="107" t="n"/>
      <c r="D151" s="131" t="n"/>
      <c r="E151" s="107" t="n"/>
      <c r="F151" s="107" t="n"/>
      <c r="G151" s="107" t="n"/>
      <c r="H151" s="107" t="n"/>
      <c r="I151" s="107" t="n"/>
      <c r="J151" s="107" t="n"/>
      <c r="K151" s="107" t="n"/>
      <c r="L151" s="107" t="n"/>
      <c r="M151" s="107" t="n"/>
      <c r="N151" s="107" t="n"/>
      <c r="O151" s="107" t="n"/>
      <c r="P151" s="107" t="n"/>
      <c r="Q151" s="107" t="n"/>
      <c r="R151" s="107" t="n"/>
      <c r="S151" s="107" t="n"/>
      <c r="T151" s="107" t="n"/>
      <c r="U151" s="107" t="n"/>
      <c r="V151" s="107" t="n"/>
      <c r="W151" s="107" t="n"/>
    </row>
    <row r="152" ht="14.1" customHeight="1" s="109">
      <c r="C152" s="107" t="n"/>
      <c r="D152" s="131" t="n"/>
      <c r="E152" s="107" t="n"/>
      <c r="F152" s="107" t="n"/>
      <c r="G152" s="107" t="n"/>
      <c r="H152" s="107" t="n"/>
      <c r="I152" s="107" t="n"/>
      <c r="J152" s="107" t="n"/>
      <c r="K152" s="107" t="n"/>
      <c r="L152" s="107" t="n"/>
      <c r="M152" s="107" t="n"/>
      <c r="N152" s="107" t="n"/>
      <c r="O152" s="107" t="n"/>
      <c r="P152" s="107" t="n"/>
      <c r="Q152" s="107" t="n"/>
      <c r="R152" s="107" t="n"/>
      <c r="S152" s="107" t="n"/>
      <c r="T152" s="107" t="n"/>
      <c r="U152" s="107" t="n"/>
      <c r="V152" s="107" t="n"/>
      <c r="W152" s="107" t="n"/>
    </row>
    <row r="153" ht="14.1" customHeight="1" s="109">
      <c r="A153" s="107" t="n"/>
      <c r="B153" s="110" t="inlineStr">
        <is>
          <t>Free Cash Flows</t>
        </is>
      </c>
      <c r="C153" s="107" t="n"/>
      <c r="D153" s="131" t="n"/>
      <c r="E153" s="107" t="n"/>
      <c r="F153" s="107" t="n"/>
      <c r="G153" s="107" t="n"/>
      <c r="H153" s="107" t="n"/>
      <c r="I153" s="107" t="n"/>
      <c r="J153" s="107" t="n"/>
      <c r="K153" s="107" t="n"/>
      <c r="L153" s="107" t="n"/>
      <c r="M153" s="107" t="n"/>
      <c r="N153" s="107" t="n"/>
      <c r="O153" s="107" t="n"/>
      <c r="P153" s="107" t="n"/>
      <c r="Q153" s="107" t="n"/>
      <c r="R153" s="107" t="n"/>
      <c r="S153" s="107" t="n"/>
      <c r="T153" s="107" t="n"/>
      <c r="U153" s="107" t="n"/>
      <c r="V153" s="107" t="n"/>
    </row>
    <row r="154" ht="14.1" customFormat="1" customHeight="1" s="148">
      <c r="A154" s="107" t="n"/>
      <c r="B154" s="107" t="n"/>
      <c r="C154" s="107" t="inlineStr">
        <is>
          <t>Opening cash</t>
        </is>
      </c>
      <c r="D154" s="131" t="n"/>
      <c r="E154" s="107" t="n"/>
      <c r="F154" s="107">
        <f>Outputs!E$28</f>
        <v/>
      </c>
      <c r="G154" s="107">
        <f>Outputs!F$28</f>
        <v/>
      </c>
      <c r="H154" s="107">
        <f>Outputs!G$28</f>
        <v/>
      </c>
      <c r="I154" s="107">
        <f>Outputs!H$28</f>
        <v/>
      </c>
      <c r="J154" s="107">
        <f>Outputs!I$28</f>
        <v/>
      </c>
      <c r="K154" s="107">
        <f>Outputs!J$28</f>
        <v/>
      </c>
      <c r="L154" s="107">
        <f>Outputs!K$28</f>
        <v/>
      </c>
      <c r="M154" s="107">
        <f>Outputs!L$28</f>
        <v/>
      </c>
      <c r="N154" s="107">
        <f>Outputs!M$28</f>
        <v/>
      </c>
      <c r="O154" s="107">
        <f>Outputs!N$28</f>
        <v/>
      </c>
      <c r="P154" s="107">
        <f>Outputs!O$28</f>
        <v/>
      </c>
      <c r="Q154" s="107">
        <f>Outputs!P$28</f>
        <v/>
      </c>
      <c r="R154" s="107">
        <f>Outputs!Q$28</f>
        <v/>
      </c>
      <c r="S154" s="107">
        <f>Outputs!R$28</f>
        <v/>
      </c>
      <c r="T154" s="107">
        <f>Outputs!S$28</f>
        <v/>
      </c>
      <c r="U154" s="148" t="n"/>
      <c r="V154" s="148" t="n"/>
      <c r="W154" s="148" t="n"/>
    </row>
    <row r="155" ht="14.1" customFormat="1" customHeight="1" s="148">
      <c r="A155" s="107" t="n"/>
      <c r="B155" s="107" t="n"/>
      <c r="C155" s="107">
        <f>Outputs!C$77</f>
        <v/>
      </c>
      <c r="D155" s="131" t="n"/>
      <c r="E155" s="107" t="n"/>
      <c r="F155" s="107">
        <f>Outputs!F$77</f>
        <v/>
      </c>
      <c r="G155" s="107">
        <f>Outputs!G$77</f>
        <v/>
      </c>
      <c r="H155" s="107">
        <f>Outputs!H$77</f>
        <v/>
      </c>
      <c r="I155" s="107">
        <f>Outputs!I$77</f>
        <v/>
      </c>
      <c r="J155" s="107">
        <f>Outputs!J$77</f>
        <v/>
      </c>
      <c r="K155" s="107">
        <f>Outputs!K$77</f>
        <v/>
      </c>
      <c r="L155" s="107">
        <f>Outputs!L$77</f>
        <v/>
      </c>
      <c r="M155" s="107">
        <f>Outputs!M$77</f>
        <v/>
      </c>
      <c r="N155" s="107">
        <f>Outputs!N$77</f>
        <v/>
      </c>
      <c r="O155" s="107">
        <f>Outputs!O$77</f>
        <v/>
      </c>
      <c r="P155" s="107">
        <f>Outputs!P$77</f>
        <v/>
      </c>
      <c r="Q155" s="107">
        <f>Outputs!Q$77</f>
        <v/>
      </c>
      <c r="R155" s="107">
        <f>Outputs!R$77</f>
        <v/>
      </c>
      <c r="S155" s="107">
        <f>Outputs!S$77</f>
        <v/>
      </c>
      <c r="T155" s="107">
        <f>Outputs!T$77</f>
        <v/>
      </c>
      <c r="U155" s="148" t="n"/>
      <c r="V155" s="148" t="n"/>
      <c r="W155" s="148" t="n"/>
    </row>
    <row r="156" ht="14.1" customFormat="1" customHeight="1" s="148">
      <c r="A156" s="107" t="n"/>
      <c r="B156" s="107" t="n"/>
      <c r="C156" s="107">
        <f>Outputs!C$81</f>
        <v/>
      </c>
      <c r="D156" s="131" t="n"/>
      <c r="E156" s="107" t="n"/>
      <c r="F156" s="107">
        <f>Outputs!F$81</f>
        <v/>
      </c>
      <c r="G156" s="107">
        <f>Outputs!G$81</f>
        <v/>
      </c>
      <c r="H156" s="107">
        <f>Outputs!H$81</f>
        <v/>
      </c>
      <c r="I156" s="107">
        <f>Outputs!I$81</f>
        <v/>
      </c>
      <c r="J156" s="107">
        <f>Outputs!J$81</f>
        <v/>
      </c>
      <c r="K156" s="107">
        <f>Outputs!K$81</f>
        <v/>
      </c>
      <c r="L156" s="107">
        <f>Outputs!L$81</f>
        <v/>
      </c>
      <c r="M156" s="107">
        <f>Outputs!M$81</f>
        <v/>
      </c>
      <c r="N156" s="107">
        <f>Outputs!N$81</f>
        <v/>
      </c>
      <c r="O156" s="107">
        <f>Outputs!O$81</f>
        <v/>
      </c>
      <c r="P156" s="107">
        <f>Outputs!P$81</f>
        <v/>
      </c>
      <c r="Q156" s="107">
        <f>Outputs!Q$81</f>
        <v/>
      </c>
      <c r="R156" s="107">
        <f>Outputs!R$81</f>
        <v/>
      </c>
      <c r="S156" s="107">
        <f>Outputs!S$81</f>
        <v/>
      </c>
      <c r="T156" s="107">
        <f>Outputs!T$81</f>
        <v/>
      </c>
      <c r="U156" s="148" t="n"/>
      <c r="V156" s="148" t="n"/>
      <c r="W156" s="148" t="n"/>
    </row>
    <row r="157" ht="14.1" customHeight="1" s="109" thickBot="1">
      <c r="A157" s="107" t="n"/>
      <c r="B157" s="107" t="n"/>
      <c r="C157" s="163" t="inlineStr">
        <is>
          <t>Free Cash Flow Available / (Required)</t>
        </is>
      </c>
      <c r="D157" s="160" t="n"/>
      <c r="E157" s="160" t="n"/>
      <c r="F157" s="160">
        <f>SUM(F154:F156)</f>
        <v/>
      </c>
      <c r="G157" s="160">
        <f>SUM(G154:G156)</f>
        <v/>
      </c>
      <c r="H157" s="160">
        <f>SUM(H154:H156)</f>
        <v/>
      </c>
      <c r="I157" s="160">
        <f>SUM(I154:I156)</f>
        <v/>
      </c>
      <c r="J157" s="160">
        <f>SUM(J154:J156)</f>
        <v/>
      </c>
      <c r="K157" s="160">
        <f>SUM(K154:K156)</f>
        <v/>
      </c>
      <c r="L157" s="160">
        <f>SUM(L154:L156)</f>
        <v/>
      </c>
      <c r="M157" s="160">
        <f>SUM(M154:M156)</f>
        <v/>
      </c>
      <c r="N157" s="160">
        <f>SUM(N154:N156)</f>
        <v/>
      </c>
      <c r="O157" s="160">
        <f>SUM(O154:O156)</f>
        <v/>
      </c>
      <c r="P157" s="160">
        <f>SUM(P154:P156)</f>
        <v/>
      </c>
      <c r="Q157" s="160">
        <f>SUM(Q154:Q156)</f>
        <v/>
      </c>
      <c r="R157" s="160">
        <f>SUM(R154:R156)</f>
        <v/>
      </c>
      <c r="S157" s="160">
        <f>SUM(S154:S156)</f>
        <v/>
      </c>
      <c r="T157" s="160">
        <f>SUM(T154:T156)</f>
        <v/>
      </c>
      <c r="U157" s="107" t="n"/>
      <c r="V157" s="107" t="n"/>
      <c r="W157" s="107" t="n"/>
    </row>
    <row r="158" ht="14.1" customHeight="1" s="109">
      <c r="A158" s="107" t="n"/>
      <c r="B158" s="107" t="n"/>
      <c r="C158" s="107" t="n"/>
      <c r="D158" s="131" t="n"/>
      <c r="E158" s="107" t="n"/>
      <c r="F158" s="107" t="n"/>
      <c r="G158" s="107" t="n"/>
      <c r="H158" s="107" t="n"/>
      <c r="I158" s="107" t="n"/>
      <c r="J158" s="107" t="n"/>
      <c r="K158" s="107" t="n"/>
      <c r="L158" s="107" t="n"/>
      <c r="M158" s="107" t="n"/>
      <c r="N158" s="107" t="n"/>
      <c r="O158" s="107" t="n"/>
      <c r="P158" s="107" t="n"/>
      <c r="Q158" s="107" t="n"/>
      <c r="R158" s="107" t="n"/>
      <c r="S158" s="107" t="n"/>
      <c r="T158" s="107" t="n"/>
      <c r="U158" s="107" t="n"/>
      <c r="V158" s="107" t="n"/>
      <c r="W158" s="107" t="n"/>
    </row>
    <row r="159" ht="14.1" customHeight="1" s="109">
      <c r="A159" s="107" t="n"/>
      <c r="B159" s="110" t="inlineStr">
        <is>
          <t>Financing Cash Flows</t>
        </is>
      </c>
      <c r="C159" s="107" t="n"/>
      <c r="D159" s="131" t="n"/>
      <c r="E159" s="107" t="n"/>
      <c r="F159" s="107" t="n"/>
      <c r="G159" s="107" t="n"/>
      <c r="H159" s="107" t="n"/>
      <c r="I159" s="107" t="n"/>
      <c r="J159" s="107" t="n"/>
      <c r="K159" s="107" t="n"/>
      <c r="L159" s="107" t="n"/>
      <c r="M159" s="107" t="n"/>
      <c r="N159" s="107" t="n"/>
      <c r="O159" s="107" t="n"/>
      <c r="P159" s="107" t="n"/>
      <c r="Q159" s="107" t="n"/>
      <c r="R159" s="107" t="n"/>
      <c r="S159" s="107" t="n"/>
      <c r="T159" s="107" t="n"/>
      <c r="U159" s="107" t="n"/>
      <c r="V159" s="107" t="n"/>
      <c r="W159" s="107" t="n"/>
    </row>
    <row r="160" ht="14.1" customFormat="1" customHeight="1" s="148">
      <c r="A160" s="107" t="n"/>
      <c r="B160" s="107" t="n"/>
      <c r="C160" s="107">
        <f>Inputs!C$108</f>
        <v/>
      </c>
      <c r="D160" s="131" t="n"/>
      <c r="E160" s="107" t="n"/>
      <c r="F160" s="107">
        <f>Inputs!F$108</f>
        <v/>
      </c>
      <c r="G160" s="107">
        <f>Inputs!G$108</f>
        <v/>
      </c>
      <c r="H160" s="107">
        <f>Inputs!H$108</f>
        <v/>
      </c>
      <c r="I160" s="107">
        <f>Inputs!I$108</f>
        <v/>
      </c>
      <c r="J160" s="107">
        <f>Inputs!J$108</f>
        <v/>
      </c>
      <c r="K160" s="107">
        <f>Inputs!K$108</f>
        <v/>
      </c>
      <c r="L160" s="107">
        <f>Inputs!L$108</f>
        <v/>
      </c>
      <c r="M160" s="107">
        <f>Inputs!M$108</f>
        <v/>
      </c>
      <c r="N160" s="107">
        <f>Inputs!N$108</f>
        <v/>
      </c>
      <c r="O160" s="107">
        <f>Inputs!O$108</f>
        <v/>
      </c>
      <c r="P160" s="107">
        <f>Inputs!P$108</f>
        <v/>
      </c>
      <c r="Q160" s="107">
        <f>Inputs!Q$108</f>
        <v/>
      </c>
      <c r="R160" s="107">
        <f>Inputs!R$108</f>
        <v/>
      </c>
      <c r="S160" s="107">
        <f>Inputs!S$108</f>
        <v/>
      </c>
      <c r="T160" s="107">
        <f>Inputs!T$108</f>
        <v/>
      </c>
      <c r="U160" s="148" t="n"/>
      <c r="V160" s="148" t="n"/>
      <c r="W160" s="148" t="n"/>
    </row>
    <row r="161" ht="14.1" customFormat="1" customHeight="1" s="148">
      <c r="A161" s="107" t="n"/>
      <c r="B161" s="107" t="n"/>
      <c r="C161" s="107" t="inlineStr">
        <is>
          <t>Term loan drawdown/repayment</t>
        </is>
      </c>
      <c r="D161" s="131" t="n"/>
      <c r="E161" s="107" t="n"/>
      <c r="F161" s="107">
        <f>F135+F141+F147+F136+F142+F148</f>
        <v/>
      </c>
      <c r="G161" s="107">
        <f>G135+G141+G147+G136+G142+G148</f>
        <v/>
      </c>
      <c r="H161" s="107">
        <f>H135+H141+H147+H136+H142+H148</f>
        <v/>
      </c>
      <c r="I161" s="107">
        <f>I135+I141+I147+I136+I142+I148</f>
        <v/>
      </c>
      <c r="J161" s="107">
        <f>J135+J141+J147+J136+J142+J148</f>
        <v/>
      </c>
      <c r="K161" s="107">
        <f>K135+K141+K147+K136+K142+K148</f>
        <v/>
      </c>
      <c r="L161" s="107">
        <f>L135+L141+L147+L136+L142+L148</f>
        <v/>
      </c>
      <c r="M161" s="107">
        <f>M135+M141+M147+M136+M142+M148</f>
        <v/>
      </c>
      <c r="N161" s="107">
        <f>N135+N141+N147+N136+N142+N148</f>
        <v/>
      </c>
      <c r="O161" s="107">
        <f>O135+O141+O147+O136+O142+O148</f>
        <v/>
      </c>
      <c r="P161" s="107">
        <f>P135+P141+P147+P136+P142+P148</f>
        <v/>
      </c>
      <c r="Q161" s="107">
        <f>Q135+Q141+Q147+Q136+Q142+Q148</f>
        <v/>
      </c>
      <c r="R161" s="107">
        <f>R135+R141+R147+R136+R142+R148</f>
        <v/>
      </c>
      <c r="S161" s="107">
        <f>S135+S141+S147+S136+S142+S148</f>
        <v/>
      </c>
      <c r="T161" s="107">
        <f>T135+T141+T147+T136+T142+T148</f>
        <v/>
      </c>
      <c r="U161" s="148" t="n"/>
      <c r="V161" s="148" t="n"/>
      <c r="W161" s="148" t="n"/>
    </row>
    <row r="162" ht="14.1" customHeight="1" s="109">
      <c r="A162" s="107" t="n"/>
      <c r="B162" s="107" t="n"/>
      <c r="C162" s="146" t="inlineStr">
        <is>
          <t>Scheduled financing cash flows</t>
        </is>
      </c>
      <c r="D162" s="162" t="n"/>
      <c r="E162" s="146" t="n"/>
      <c r="F162" s="146">
        <f>SUM(F160:F161)</f>
        <v/>
      </c>
      <c r="G162" s="146">
        <f>SUM(G160:G161)</f>
        <v/>
      </c>
      <c r="H162" s="146">
        <f>SUM(H160:H161)</f>
        <v/>
      </c>
      <c r="I162" s="146">
        <f>SUM(I160:I161)</f>
        <v/>
      </c>
      <c r="J162" s="146">
        <f>SUM(J160:J161)</f>
        <v/>
      </c>
      <c r="K162" s="146">
        <f>SUM(K160:K161)</f>
        <v/>
      </c>
      <c r="L162" s="146">
        <f>SUM(L160:L161)</f>
        <v/>
      </c>
      <c r="M162" s="146">
        <f>SUM(M160:M161)</f>
        <v/>
      </c>
      <c r="N162" s="146">
        <f>SUM(N160:N161)</f>
        <v/>
      </c>
      <c r="O162" s="146">
        <f>SUM(O160:O161)</f>
        <v/>
      </c>
      <c r="P162" s="146">
        <f>SUM(P160:P161)</f>
        <v/>
      </c>
      <c r="Q162" s="146">
        <f>SUM(Q160:Q161)</f>
        <v/>
      </c>
      <c r="R162" s="146">
        <f>SUM(R160:R161)</f>
        <v/>
      </c>
      <c r="S162" s="146">
        <f>SUM(S160:S161)</f>
        <v/>
      </c>
      <c r="T162" s="146">
        <f>SUM(T160:T161)</f>
        <v/>
      </c>
      <c r="U162" s="107" t="n"/>
      <c r="V162" s="107" t="n"/>
      <c r="W162" s="107" t="n"/>
    </row>
    <row r="163" ht="14.1" customHeight="1" s="109">
      <c r="A163" s="107" t="n"/>
      <c r="B163" s="107" t="n"/>
      <c r="C163" s="107" t="n"/>
      <c r="D163" s="131" t="n"/>
      <c r="E163" s="107" t="n"/>
      <c r="F163" s="107" t="n"/>
      <c r="G163" s="107" t="n"/>
      <c r="H163" s="107" t="n"/>
      <c r="I163" s="107" t="n"/>
      <c r="J163" s="107" t="n"/>
      <c r="K163" s="107" t="n"/>
      <c r="L163" s="107" t="n"/>
      <c r="M163" s="107" t="n"/>
      <c r="N163" s="107" t="n"/>
      <c r="O163" s="107" t="n"/>
      <c r="P163" s="107" t="n"/>
      <c r="Q163" s="107" t="n"/>
      <c r="R163" s="107" t="n"/>
      <c r="S163" s="107" t="n"/>
      <c r="T163" s="107" t="n"/>
      <c r="U163" s="107" t="n"/>
      <c r="V163" s="107" t="n"/>
      <c r="W163" s="107" t="n"/>
    </row>
    <row r="164" ht="14.1" customHeight="1" s="109">
      <c r="A164" s="107" t="n"/>
      <c r="B164" s="107" t="n"/>
      <c r="C164" s="110" t="inlineStr">
        <is>
          <t>Cash Flow Available / (Required)</t>
        </is>
      </c>
      <c r="D164" s="131" t="n"/>
      <c r="E164" s="107" t="n"/>
      <c r="F164" s="107">
        <f>F157+F162</f>
        <v/>
      </c>
      <c r="G164" s="107">
        <f>G157+G162</f>
        <v/>
      </c>
      <c r="H164" s="107">
        <f>H157+H162</f>
        <v/>
      </c>
      <c r="I164" s="107">
        <f>I157+I162</f>
        <v/>
      </c>
      <c r="J164" s="107">
        <f>J157+J162</f>
        <v/>
      </c>
      <c r="K164" s="107">
        <f>K157+K162</f>
        <v/>
      </c>
      <c r="L164" s="107">
        <f>L157+L162</f>
        <v/>
      </c>
      <c r="M164" s="107">
        <f>M157+M162</f>
        <v/>
      </c>
      <c r="N164" s="107">
        <f>N157+N162</f>
        <v/>
      </c>
      <c r="O164" s="107">
        <f>O157+O162</f>
        <v/>
      </c>
      <c r="P164" s="107">
        <f>P157+P162</f>
        <v/>
      </c>
      <c r="Q164" s="107">
        <f>Q157+Q162</f>
        <v/>
      </c>
      <c r="R164" s="107">
        <f>R157+R162</f>
        <v/>
      </c>
      <c r="S164" s="107">
        <f>S157+S162</f>
        <v/>
      </c>
      <c r="T164" s="107">
        <f>T157+T162</f>
        <v/>
      </c>
      <c r="U164" s="107" t="n"/>
      <c r="V164" s="107" t="n"/>
      <c r="W164" s="107" t="n"/>
    </row>
    <row r="165" ht="14.1" customHeight="1" s="109">
      <c r="A165" s="107" t="n"/>
      <c r="B165" s="110" t="n"/>
      <c r="C165" s="110" t="n"/>
      <c r="D165" s="110" t="n"/>
      <c r="E165" s="110" t="n"/>
      <c r="F165" s="152" t="n"/>
      <c r="G165" s="152" t="n"/>
      <c r="H165" s="152" t="n"/>
      <c r="I165" s="152" t="n"/>
      <c r="J165" s="152" t="n"/>
      <c r="K165" s="152" t="n"/>
      <c r="L165" s="152" t="n"/>
      <c r="M165" s="152" t="n"/>
      <c r="N165" s="152" t="n"/>
      <c r="O165" s="152" t="n"/>
      <c r="P165" s="152" t="n"/>
      <c r="Q165" s="152" t="n"/>
      <c r="R165" s="152" t="n"/>
      <c r="S165" s="152" t="n"/>
      <c r="T165" s="152" t="n"/>
      <c r="U165" s="107" t="n"/>
      <c r="V165" s="107" t="n"/>
      <c r="W165" s="107" t="n"/>
    </row>
    <row r="166" ht="14.1" customHeight="1" s="109">
      <c r="A166" s="107" t="n"/>
      <c r="B166" s="110" t="inlineStr">
        <is>
          <t>Revolver</t>
        </is>
      </c>
      <c r="C166" s="107" t="n"/>
      <c r="D166" s="131" t="n"/>
      <c r="E166" s="107" t="n"/>
      <c r="F166" s="107" t="n"/>
      <c r="G166" s="107" t="n"/>
      <c r="H166" s="107" t="n"/>
      <c r="I166" s="107" t="n"/>
      <c r="J166" s="107" t="n"/>
      <c r="K166" s="107" t="n"/>
      <c r="L166" s="107" t="n"/>
      <c r="M166" s="107" t="n"/>
      <c r="N166" s="107" t="n"/>
      <c r="O166" s="107" t="n"/>
      <c r="P166" s="107" t="n"/>
      <c r="Q166" s="107" t="n"/>
      <c r="R166" s="107" t="n"/>
      <c r="S166" s="107" t="n"/>
      <c r="T166" s="107" t="n"/>
      <c r="U166" s="107" t="n"/>
      <c r="V166" s="107" t="n"/>
      <c r="W166" s="107" t="n"/>
    </row>
    <row r="167" ht="14.1" customHeight="1" s="109">
      <c r="C167" s="107" t="inlineStr">
        <is>
          <t>Opening balance</t>
        </is>
      </c>
      <c r="D167" s="131" t="n"/>
      <c r="E167" s="107" t="n"/>
      <c r="F167" s="107">
        <f>E170</f>
        <v/>
      </c>
      <c r="G167" s="107">
        <f>F170</f>
        <v/>
      </c>
      <c r="H167" s="107">
        <f>G170</f>
        <v/>
      </c>
      <c r="I167" s="107">
        <f>H170</f>
        <v/>
      </c>
      <c r="J167" s="107">
        <f>I170</f>
        <v/>
      </c>
      <c r="K167" s="107">
        <f>J170</f>
        <v/>
      </c>
      <c r="L167" s="107">
        <f>K170</f>
        <v/>
      </c>
      <c r="M167" s="107">
        <f>L170</f>
        <v/>
      </c>
      <c r="N167" s="107">
        <f>M170</f>
        <v/>
      </c>
      <c r="O167" s="107">
        <f>N170</f>
        <v/>
      </c>
      <c r="P167" s="107">
        <f>O170</f>
        <v/>
      </c>
      <c r="Q167" s="107">
        <f>P170</f>
        <v/>
      </c>
      <c r="R167" s="107">
        <f>Q170</f>
        <v/>
      </c>
      <c r="S167" s="107">
        <f>R170</f>
        <v/>
      </c>
      <c r="T167" s="107">
        <f>S170</f>
        <v/>
      </c>
      <c r="U167" s="107" t="n"/>
      <c r="V167" s="107" t="n"/>
      <c r="W167" s="107" t="n"/>
    </row>
    <row r="168" ht="14.1" customHeight="1" s="109">
      <c r="C168" s="107" t="inlineStr">
        <is>
          <t>Borrowings</t>
        </is>
      </c>
      <c r="D168" s="131" t="n"/>
      <c r="E168" s="107" t="n"/>
      <c r="F168" s="107">
        <f>-F164*(F164&lt;0)</f>
        <v/>
      </c>
      <c r="G168" s="107">
        <f>-G164*(G164&lt;0)</f>
        <v/>
      </c>
      <c r="H168" s="107">
        <f>-H164*(H164&lt;0)</f>
        <v/>
      </c>
      <c r="I168" s="107">
        <f>-I164*(I164&lt;0)</f>
        <v/>
      </c>
      <c r="J168" s="107">
        <f>-J164*(J164&lt;0)</f>
        <v/>
      </c>
      <c r="K168" s="107">
        <f>-K164*(K164&lt;0)</f>
        <v/>
      </c>
      <c r="L168" s="107">
        <f>-L164*(L164&lt;0)</f>
        <v/>
      </c>
      <c r="M168" s="107">
        <f>-M164*(M164&lt;0)</f>
        <v/>
      </c>
      <c r="N168" s="107">
        <f>-N164*(N164&lt;0)</f>
        <v/>
      </c>
      <c r="O168" s="107">
        <f>-O164*(O164&lt;0)</f>
        <v/>
      </c>
      <c r="P168" s="107">
        <f>-P164*(P164&lt;0)</f>
        <v/>
      </c>
      <c r="Q168" s="107">
        <f>-Q164*(Q164&lt;0)</f>
        <v/>
      </c>
      <c r="R168" s="107">
        <f>-R164*(R164&lt;0)</f>
        <v/>
      </c>
      <c r="S168" s="107">
        <f>-S164*(S164&lt;0)</f>
        <v/>
      </c>
      <c r="T168" s="107">
        <f>-T164*(T164&lt;0)</f>
        <v/>
      </c>
      <c r="U168" s="107" t="n"/>
      <c r="V168" s="107" t="n"/>
      <c r="W168" s="107" t="n"/>
    </row>
    <row r="169" ht="14.1" customHeight="1" s="109">
      <c r="C169" s="107" t="inlineStr">
        <is>
          <t>Payments</t>
        </is>
      </c>
      <c r="D169" s="131" t="n"/>
      <c r="E169" s="107" t="n"/>
      <c r="F169" s="107">
        <f>AND(F164&gt;0,F167&gt;0)*(0-MIN(F167,F164))</f>
        <v/>
      </c>
      <c r="G169" s="107">
        <f>AND(G164&gt;0,G167&gt;0)*(0-MIN(G167,G164))</f>
        <v/>
      </c>
      <c r="H169" s="107">
        <f>AND(H164&gt;0,H167&gt;0)*(0-MIN(H167,H164))</f>
        <v/>
      </c>
      <c r="I169" s="107">
        <f>AND(I164&gt;0,I167&gt;0)*(0-MIN(I167,I164))</f>
        <v/>
      </c>
      <c r="J169" s="107">
        <f>AND(J164&gt;0,J167&gt;0)*(0-MIN(J167,J164))</f>
        <v/>
      </c>
      <c r="K169" s="107">
        <f>AND(K164&gt;0,K167&gt;0)*(0-MIN(K167,K164))</f>
        <v/>
      </c>
      <c r="L169" s="107">
        <f>AND(L164&gt;0,L167&gt;0)*(0-MIN(L167,L164))</f>
        <v/>
      </c>
      <c r="M169" s="107">
        <f>AND(M164&gt;0,M167&gt;0)*(0-MIN(M167,M164))</f>
        <v/>
      </c>
      <c r="N169" s="107">
        <f>AND(N164&gt;0,N167&gt;0)*(0-MIN(N167,N164))</f>
        <v/>
      </c>
      <c r="O169" s="107">
        <f>AND(O164&gt;0,O167&gt;0)*(0-MIN(O167,O164))</f>
        <v/>
      </c>
      <c r="P169" s="107">
        <f>AND(P164&gt;0,P167&gt;0)*(0-MIN(P167,P164))</f>
        <v/>
      </c>
      <c r="Q169" s="107">
        <f>AND(Q164&gt;0,Q167&gt;0)*(0-MIN(Q167,Q164))</f>
        <v/>
      </c>
      <c r="R169" s="107">
        <f>AND(R164&gt;0,R167&gt;0)*(0-MIN(R167,R164))</f>
        <v/>
      </c>
      <c r="S169" s="107">
        <f>AND(S164&gt;0,S167&gt;0)*(0-MIN(S167,S164))</f>
        <v/>
      </c>
      <c r="T169" s="107">
        <f>AND(T164&gt;0,T167&gt;0)*(0-MIN(T167,T164))</f>
        <v/>
      </c>
      <c r="U169" s="107" t="n"/>
      <c r="V169" s="107" t="n"/>
      <c r="W169" s="107" t="n"/>
    </row>
    <row r="170" ht="14.1" customHeight="1" s="109">
      <c r="C170" s="146" t="inlineStr">
        <is>
          <t>Ending balance</t>
        </is>
      </c>
      <c r="D170" s="162" t="n"/>
      <c r="E170" s="146" t="n">
        <v>0</v>
      </c>
      <c r="F170" s="146">
        <f>SUM(F167:F169)</f>
        <v/>
      </c>
      <c r="G170" s="146">
        <f>SUM(G167:G169)</f>
        <v/>
      </c>
      <c r="H170" s="146">
        <f>SUM(H167:H169)</f>
        <v/>
      </c>
      <c r="I170" s="146">
        <f>SUM(I167:I169)</f>
        <v/>
      </c>
      <c r="J170" s="146">
        <f>SUM(J167:J169)</f>
        <v/>
      </c>
      <c r="K170" s="146">
        <f>SUM(K167:K169)</f>
        <v/>
      </c>
      <c r="L170" s="146">
        <f>SUM(L167:L169)</f>
        <v/>
      </c>
      <c r="M170" s="146">
        <f>SUM(M167:M169)</f>
        <v/>
      </c>
      <c r="N170" s="146">
        <f>SUM(N167:N169)</f>
        <v/>
      </c>
      <c r="O170" s="146">
        <f>SUM(O167:O169)</f>
        <v/>
      </c>
      <c r="P170" s="146">
        <f>SUM(P167:P169)</f>
        <v/>
      </c>
      <c r="Q170" s="146">
        <f>SUM(Q167:Q169)</f>
        <v/>
      </c>
      <c r="R170" s="146">
        <f>SUM(R167:R169)</f>
        <v/>
      </c>
      <c r="S170" s="146">
        <f>SUM(S167:S169)</f>
        <v/>
      </c>
      <c r="T170" s="146">
        <f>SUM(T167:T169)</f>
        <v/>
      </c>
      <c r="U170" s="107" t="n"/>
      <c r="V170" s="107" t="n"/>
      <c r="W170" s="107" t="n"/>
    </row>
    <row r="171" ht="14.1" customHeight="1" s="109">
      <c r="C171" s="107" t="n"/>
      <c r="D171" s="131" t="n"/>
      <c r="E171" s="107" t="n"/>
      <c r="F171" s="107" t="n"/>
      <c r="G171" s="107" t="n"/>
      <c r="H171" s="107" t="n"/>
      <c r="I171" s="107" t="n"/>
      <c r="J171" s="107" t="n"/>
      <c r="K171" s="107" t="n"/>
      <c r="L171" s="107" t="n"/>
      <c r="M171" s="107" t="n"/>
      <c r="N171" s="107" t="n"/>
      <c r="O171" s="107" t="n"/>
      <c r="P171" s="107" t="n"/>
      <c r="Q171" s="107" t="n"/>
      <c r="R171" s="107" t="n"/>
      <c r="S171" s="107" t="n"/>
      <c r="T171" s="107" t="n"/>
      <c r="U171" s="107" t="n"/>
      <c r="V171" s="107" t="n"/>
      <c r="W171" s="107" t="n"/>
    </row>
    <row r="172" ht="14.1" customHeight="1" s="109">
      <c r="B172" s="110" t="inlineStr">
        <is>
          <t>Equity</t>
        </is>
      </c>
      <c r="C172" s="107" t="n"/>
      <c r="D172" s="131" t="n"/>
      <c r="E172" s="107" t="n"/>
      <c r="F172" s="107" t="n"/>
      <c r="G172" s="107" t="n"/>
      <c r="H172" s="107" t="n"/>
      <c r="I172" s="107" t="n"/>
      <c r="J172" s="107" t="n"/>
      <c r="K172" s="107" t="n"/>
      <c r="L172" s="107" t="n"/>
      <c r="M172" s="107" t="n"/>
      <c r="N172" s="107" t="n"/>
      <c r="O172" s="107" t="n"/>
      <c r="P172" s="107" t="n"/>
      <c r="Q172" s="107" t="n"/>
      <c r="R172" s="107" t="n"/>
      <c r="S172" s="107" t="n"/>
      <c r="T172" s="107" t="n"/>
      <c r="U172" s="107" t="n"/>
      <c r="V172" s="107" t="n"/>
      <c r="W172" s="107" t="n"/>
    </row>
    <row r="173" ht="14.1" customHeight="1" s="109">
      <c r="C173" s="107" t="inlineStr">
        <is>
          <t>Distribution to shareholders</t>
        </is>
      </c>
      <c r="D173" s="131" t="n"/>
      <c r="E173" s="107" t="n"/>
      <c r="F173" s="107">
        <f>SUM(F164,F168:F169)*Inputs!F109</f>
        <v/>
      </c>
      <c r="G173" s="107">
        <f>SUM(G164,G168:G169)*Inputs!G109</f>
        <v/>
      </c>
      <c r="H173" s="107">
        <f>SUM(H164,H168:H169)*Inputs!H109</f>
        <v/>
      </c>
      <c r="I173" s="107">
        <f>SUM(I164,I168:I169)*Inputs!I109</f>
        <v/>
      </c>
      <c r="J173" s="107">
        <f>SUM(J164,J168:J169)*Inputs!J109</f>
        <v/>
      </c>
      <c r="K173" s="107">
        <f>SUM(K164,K168:K169)*Inputs!K109</f>
        <v/>
      </c>
      <c r="L173" s="107">
        <f>SUM(L164,L168:L169)*Inputs!L109</f>
        <v/>
      </c>
      <c r="M173" s="107">
        <f>SUM(M164,M168:M169)*Inputs!M109</f>
        <v/>
      </c>
      <c r="N173" s="107">
        <f>SUM(N164,N168:N169)*Inputs!N109</f>
        <v/>
      </c>
      <c r="O173" s="107">
        <f>SUM(O164,O168:O169)*Inputs!O109</f>
        <v/>
      </c>
      <c r="P173" s="107">
        <f>SUM(P164,P168:P169)*Inputs!P109</f>
        <v/>
      </c>
      <c r="Q173" s="107">
        <f>SUM(Q164,Q168:Q169)*Inputs!Q109</f>
        <v/>
      </c>
      <c r="R173" s="107">
        <f>SUM(R164,R168:R169)*Inputs!R109</f>
        <v/>
      </c>
      <c r="S173" s="107">
        <f>SUM(S164,S168:S169)*Inputs!S109</f>
        <v/>
      </c>
      <c r="T173" s="107">
        <f>SUM(T164,T168:T169)*Inputs!T109</f>
        <v/>
      </c>
      <c r="U173" s="107" t="n"/>
      <c r="V173" s="107" t="n"/>
      <c r="W173" s="107" t="n"/>
    </row>
    <row r="174" ht="14.1" customHeight="1" s="109">
      <c r="B174" s="117" t="n"/>
      <c r="C174" s="107" t="n"/>
      <c r="D174" s="131" t="n"/>
      <c r="E174" s="107" t="n"/>
      <c r="F174" s="107" t="n"/>
      <c r="G174" s="107" t="n"/>
      <c r="H174" s="107" t="n"/>
      <c r="I174" s="107" t="n"/>
      <c r="J174" s="107" t="n"/>
      <c r="K174" s="107" t="n"/>
      <c r="L174" s="107" t="n"/>
      <c r="M174" s="107" t="n"/>
      <c r="N174" s="107" t="n"/>
      <c r="O174" s="107" t="n"/>
      <c r="P174" s="107" t="n"/>
      <c r="Q174" s="107" t="n"/>
      <c r="R174" s="107" t="n"/>
      <c r="S174" s="107" t="n"/>
      <c r="T174" s="107" t="n"/>
      <c r="U174" s="107" t="n"/>
      <c r="V174" s="107" t="n"/>
      <c r="W174" s="107" t="n"/>
    </row>
    <row r="175" ht="14.1" customFormat="1" customHeight="1" s="133">
      <c r="A175" s="133" t="inlineStr">
        <is>
          <t>Interest</t>
        </is>
      </c>
      <c r="B175" s="134" t="n"/>
      <c r="C175" s="134" t="n"/>
      <c r="D175" s="164" t="n"/>
      <c r="E175" s="134" t="n"/>
      <c r="F175" s="134" t="n"/>
      <c r="G175" s="134" t="n"/>
      <c r="H175" s="134" t="n"/>
      <c r="I175" s="134" t="n"/>
      <c r="J175" s="134" t="n"/>
      <c r="K175" s="134" t="n"/>
      <c r="L175" s="134" t="n"/>
      <c r="M175" s="134" t="n"/>
      <c r="N175" s="134" t="n"/>
      <c r="O175" s="134" t="n"/>
      <c r="P175" s="134" t="n"/>
      <c r="Q175" s="134" t="n"/>
      <c r="R175" s="134" t="n"/>
      <c r="S175" s="134" t="n"/>
      <c r="T175" s="134" t="n"/>
    </row>
    <row r="176" ht="14.1" customHeight="1" s="109">
      <c r="D176" s="131" t="n"/>
    </row>
    <row r="177" ht="14.1" customHeight="1" s="109">
      <c r="C177" s="110" t="inlineStr">
        <is>
          <t>Cash on hand</t>
        </is>
      </c>
      <c r="D177" s="131" t="n"/>
    </row>
    <row r="178" ht="14.1" customHeight="1" s="109">
      <c r="A178" s="107" t="n"/>
      <c r="B178" s="107" t="n"/>
      <c r="C178" s="126" t="inlineStr">
        <is>
          <t>Assume calculation based on opening balance</t>
        </is>
      </c>
      <c r="D178" s="165" t="n"/>
      <c r="E178" s="107" t="n"/>
      <c r="F178" s="107" t="n"/>
      <c r="G178" s="107" t="n"/>
      <c r="H178" s="107" t="n"/>
      <c r="I178" s="107" t="n"/>
      <c r="J178" s="107" t="n"/>
      <c r="K178" s="107" t="n"/>
      <c r="L178" s="107" t="n"/>
      <c r="M178" s="107" t="n"/>
      <c r="N178" s="107" t="n"/>
      <c r="O178" s="107" t="n"/>
      <c r="P178" s="107" t="n"/>
      <c r="Q178" s="107" t="n"/>
      <c r="R178" s="107" t="n"/>
      <c r="S178" s="107" t="n"/>
      <c r="T178" s="107" t="n"/>
      <c r="U178" s="107" t="n"/>
      <c r="V178" s="107" t="n"/>
      <c r="W178" s="107" t="n"/>
    </row>
    <row r="179" ht="14.1" customHeight="1" s="109">
      <c r="A179" s="107" t="n"/>
      <c r="B179" s="107" t="n"/>
      <c r="C179" s="107" t="inlineStr">
        <is>
          <t>Opening cash</t>
        </is>
      </c>
      <c r="D179" s="165" t="n"/>
      <c r="E179" s="107" t="n"/>
      <c r="F179" s="107">
        <f>Outputs!E$28</f>
        <v/>
      </c>
      <c r="G179" s="107">
        <f>Outputs!F$28</f>
        <v/>
      </c>
      <c r="H179" s="107">
        <f>Outputs!G$28</f>
        <v/>
      </c>
      <c r="I179" s="107">
        <f>Outputs!H$28</f>
        <v/>
      </c>
      <c r="J179" s="107">
        <f>Outputs!I$28</f>
        <v/>
      </c>
      <c r="K179" s="107">
        <f>Outputs!J$28</f>
        <v/>
      </c>
      <c r="L179" s="107">
        <f>Outputs!K$28</f>
        <v/>
      </c>
      <c r="M179" s="107">
        <f>Outputs!L$28</f>
        <v/>
      </c>
      <c r="N179" s="107">
        <f>Outputs!M$28</f>
        <v/>
      </c>
      <c r="O179" s="107">
        <f>Outputs!N$28</f>
        <v/>
      </c>
      <c r="P179" s="107">
        <f>Outputs!O$28</f>
        <v/>
      </c>
      <c r="Q179" s="107">
        <f>Outputs!P$28</f>
        <v/>
      </c>
      <c r="R179" s="107">
        <f>Outputs!Q$28</f>
        <v/>
      </c>
      <c r="S179" s="107">
        <f>Outputs!R$28</f>
        <v/>
      </c>
      <c r="T179" s="107">
        <f>Outputs!S$28</f>
        <v/>
      </c>
      <c r="U179" s="107" t="n"/>
      <c r="V179" s="107" t="n"/>
      <c r="W179" s="107" t="n"/>
    </row>
    <row r="180" ht="14.1" customFormat="1" customHeight="1" s="148">
      <c r="A180" s="107" t="n"/>
      <c r="B180" s="107" t="n"/>
      <c r="C180" s="107">
        <f>Inputs!C$95</f>
        <v/>
      </c>
      <c r="D180" s="108">
        <f>Inputs!D$95</f>
        <v/>
      </c>
      <c r="E180" s="107" t="n"/>
      <c r="F180" s="166">
        <f>Inputs!F$95</f>
        <v/>
      </c>
      <c r="G180" s="166">
        <f>Inputs!G$95</f>
        <v/>
      </c>
      <c r="H180" s="166">
        <f>Inputs!H$95</f>
        <v/>
      </c>
      <c r="I180" s="166">
        <f>Inputs!I$95</f>
        <v/>
      </c>
      <c r="J180" s="166">
        <f>Inputs!J$95</f>
        <v/>
      </c>
      <c r="K180" s="166">
        <f>Inputs!K$95</f>
        <v/>
      </c>
      <c r="L180" s="166">
        <f>Inputs!L$95</f>
        <v/>
      </c>
      <c r="M180" s="166">
        <f>Inputs!M$95</f>
        <v/>
      </c>
      <c r="N180" s="166">
        <f>Inputs!N$95</f>
        <v/>
      </c>
      <c r="O180" s="166">
        <f>Inputs!O$95</f>
        <v/>
      </c>
      <c r="P180" s="166">
        <f>Inputs!P$95</f>
        <v/>
      </c>
      <c r="Q180" s="166">
        <f>Inputs!Q$95</f>
        <v/>
      </c>
      <c r="R180" s="166">
        <f>Inputs!R$95</f>
        <v/>
      </c>
      <c r="S180" s="166">
        <f>Inputs!S$95</f>
        <v/>
      </c>
      <c r="T180" s="166">
        <f>Inputs!T$95</f>
        <v/>
      </c>
      <c r="U180" s="148" t="n"/>
      <c r="V180" s="148" t="n"/>
      <c r="W180" s="148" t="n"/>
    </row>
    <row r="181" ht="14.1" customHeight="1" s="109">
      <c r="A181" s="107" t="n"/>
      <c r="B181" s="110" t="n"/>
      <c r="C181" s="167" t="inlineStr">
        <is>
          <t>Interest revenue</t>
        </is>
      </c>
      <c r="D181" s="168" t="n"/>
      <c r="E181" s="146" t="n"/>
      <c r="F181" s="107">
        <f>F179*F180</f>
        <v/>
      </c>
      <c r="G181" s="107">
        <f>G179*G180</f>
        <v/>
      </c>
      <c r="H181" s="107">
        <f>H179*H180</f>
        <v/>
      </c>
      <c r="I181" s="107">
        <f>I179*I180</f>
        <v/>
      </c>
      <c r="J181" s="107">
        <f>J179*J180</f>
        <v/>
      </c>
      <c r="K181" s="107">
        <f>K179*K180</f>
        <v/>
      </c>
      <c r="L181" s="107">
        <f>L179*L180</f>
        <v/>
      </c>
      <c r="M181" s="107">
        <f>M179*M180</f>
        <v/>
      </c>
      <c r="N181" s="107">
        <f>N179*N180</f>
        <v/>
      </c>
      <c r="O181" s="107">
        <f>O179*O180</f>
        <v/>
      </c>
      <c r="P181" s="107">
        <f>P179*P180</f>
        <v/>
      </c>
      <c r="Q181" s="107">
        <f>Q179*Q180</f>
        <v/>
      </c>
      <c r="R181" s="107">
        <f>R179*R180</f>
        <v/>
      </c>
      <c r="S181" s="107">
        <f>S179*S180</f>
        <v/>
      </c>
      <c r="T181" s="107">
        <f>T179*T180</f>
        <v/>
      </c>
      <c r="U181" s="107" t="n"/>
      <c r="V181" s="107" t="n"/>
      <c r="W181" s="107" t="n"/>
    </row>
    <row r="182" ht="14.1" customHeight="1" s="109">
      <c r="A182" s="107" t="n"/>
      <c r="B182" s="107" t="n"/>
      <c r="C182" s="107" t="n"/>
      <c r="D182" s="165" t="n"/>
      <c r="E182" s="107" t="n"/>
      <c r="F182" s="107" t="n"/>
      <c r="G182" s="107" t="n"/>
      <c r="H182" s="107" t="n"/>
      <c r="I182" s="107" t="n"/>
      <c r="J182" s="107" t="n"/>
      <c r="K182" s="107" t="n"/>
      <c r="L182" s="107" t="n"/>
      <c r="M182" s="107" t="n"/>
      <c r="N182" s="107" t="n"/>
      <c r="O182" s="107" t="n"/>
      <c r="P182" s="107" t="n"/>
      <c r="Q182" s="107" t="n"/>
      <c r="R182" s="107" t="n"/>
      <c r="S182" s="107" t="n"/>
      <c r="T182" s="107" t="n"/>
      <c r="U182" s="107" t="n"/>
      <c r="V182" s="107" t="n"/>
      <c r="W182" s="107" t="n"/>
    </row>
    <row r="183" ht="14.1" customHeight="1" s="109">
      <c r="A183" s="107" t="n"/>
      <c r="B183" s="107" t="n"/>
      <c r="C183" s="110" t="inlineStr">
        <is>
          <t>Term loan 1</t>
        </is>
      </c>
      <c r="D183" s="165" t="n"/>
      <c r="E183" s="107" t="n"/>
      <c r="F183" s="107" t="n"/>
      <c r="G183" s="107" t="n"/>
      <c r="H183" s="107" t="n"/>
      <c r="I183" s="107" t="n"/>
      <c r="J183" s="107" t="n"/>
      <c r="K183" s="107" t="n"/>
      <c r="L183" s="107" t="n"/>
      <c r="M183" s="107" t="n"/>
      <c r="N183" s="107" t="n"/>
      <c r="O183" s="107" t="n"/>
      <c r="P183" s="107" t="n"/>
      <c r="Q183" s="107" t="n"/>
      <c r="R183" s="107" t="n"/>
      <c r="S183" s="107" t="n"/>
      <c r="T183" s="107" t="n"/>
      <c r="U183" s="107" t="n"/>
      <c r="V183" s="107" t="n"/>
      <c r="W183" s="107" t="n"/>
    </row>
    <row r="184" ht="14.1" customHeight="1" s="109">
      <c r="A184" s="107" t="n"/>
      <c r="B184" s="107" t="n"/>
      <c r="C184" s="126" t="inlineStr">
        <is>
          <t>Assumes drawdowns happen at the start of the year, repayment at the end of the year</t>
        </is>
      </c>
      <c r="D184" s="165" t="n"/>
      <c r="E184" s="107" t="n"/>
      <c r="F184" s="107" t="n"/>
      <c r="G184" s="107" t="n"/>
      <c r="H184" s="107" t="n"/>
      <c r="I184" s="107" t="n"/>
      <c r="J184" s="107" t="n"/>
      <c r="K184" s="107" t="n"/>
      <c r="L184" s="107" t="n"/>
      <c r="M184" s="107" t="n"/>
      <c r="N184" s="107" t="n"/>
      <c r="O184" s="107" t="n"/>
      <c r="P184" s="107" t="n"/>
      <c r="Q184" s="107" t="n"/>
      <c r="R184" s="107" t="n"/>
      <c r="S184" s="107" t="n"/>
      <c r="T184" s="107" t="n"/>
      <c r="U184" s="107" t="n"/>
      <c r="V184" s="107" t="n"/>
      <c r="W184" s="107" t="n"/>
    </row>
    <row r="185" ht="14.1" customHeight="1" s="109">
      <c r="A185" s="107" t="n"/>
      <c r="B185" s="107" t="n"/>
      <c r="C185" s="107">
        <f>C$134</f>
        <v/>
      </c>
      <c r="D185" s="165" t="n"/>
      <c r="E185" s="107" t="n"/>
      <c r="F185" s="107">
        <f>F$134</f>
        <v/>
      </c>
      <c r="G185" s="107">
        <f>G$134</f>
        <v/>
      </c>
      <c r="H185" s="107">
        <f>H$134</f>
        <v/>
      </c>
      <c r="I185" s="107">
        <f>I$134</f>
        <v/>
      </c>
      <c r="J185" s="107">
        <f>J$134</f>
        <v/>
      </c>
      <c r="K185" s="107">
        <f>K$134</f>
        <v/>
      </c>
      <c r="L185" s="107">
        <f>L$134</f>
        <v/>
      </c>
      <c r="M185" s="107">
        <f>M$134</f>
        <v/>
      </c>
      <c r="N185" s="107">
        <f>N$134</f>
        <v/>
      </c>
      <c r="O185" s="107">
        <f>O$134</f>
        <v/>
      </c>
      <c r="P185" s="107">
        <f>P$134</f>
        <v/>
      </c>
      <c r="Q185" s="107">
        <f>Q$134</f>
        <v/>
      </c>
      <c r="R185" s="107">
        <f>R$134</f>
        <v/>
      </c>
      <c r="S185" s="107">
        <f>S$134</f>
        <v/>
      </c>
      <c r="T185" s="107">
        <f>T$134</f>
        <v/>
      </c>
      <c r="U185" s="107" t="n"/>
      <c r="V185" s="107" t="n"/>
      <c r="W185" s="107" t="n"/>
    </row>
    <row r="186" ht="14.1" customHeight="1" s="109">
      <c r="A186" s="107" t="n"/>
      <c r="B186" s="107" t="n"/>
      <c r="C186" s="107">
        <f>C$135</f>
        <v/>
      </c>
      <c r="D186" s="165" t="n"/>
      <c r="E186" s="107" t="n"/>
      <c r="F186" s="107">
        <f>F$135</f>
        <v/>
      </c>
      <c r="G186" s="107">
        <f>G$135</f>
        <v/>
      </c>
      <c r="H186" s="107">
        <f>H$135</f>
        <v/>
      </c>
      <c r="I186" s="107">
        <f>I$135</f>
        <v/>
      </c>
      <c r="J186" s="107">
        <f>J$135</f>
        <v/>
      </c>
      <c r="K186" s="107">
        <f>K$135</f>
        <v/>
      </c>
      <c r="L186" s="107">
        <f>L$135</f>
        <v/>
      </c>
      <c r="M186" s="107">
        <f>M$135</f>
        <v/>
      </c>
      <c r="N186" s="107">
        <f>N$135</f>
        <v/>
      </c>
      <c r="O186" s="107">
        <f>O$135</f>
        <v/>
      </c>
      <c r="P186" s="107">
        <f>P$135</f>
        <v/>
      </c>
      <c r="Q186" s="107">
        <f>Q$135</f>
        <v/>
      </c>
      <c r="R186" s="107">
        <f>R$135</f>
        <v/>
      </c>
      <c r="S186" s="107">
        <f>S$135</f>
        <v/>
      </c>
      <c r="T186" s="107">
        <f>T$135</f>
        <v/>
      </c>
      <c r="U186" s="107" t="n"/>
      <c r="V186" s="107" t="n"/>
      <c r="W186" s="107" t="n"/>
    </row>
    <row r="187" ht="14.1" customHeight="1" s="109">
      <c r="A187" s="107" t="n"/>
      <c r="B187" s="107" t="n"/>
      <c r="C187" s="107">
        <f>Inputs!C$96</f>
        <v/>
      </c>
      <c r="D187" s="108">
        <f>Inputs!D$96</f>
        <v/>
      </c>
      <c r="E187" s="107" t="n"/>
      <c r="F187" s="166">
        <f>Inputs!F$96</f>
        <v/>
      </c>
      <c r="G187" s="166">
        <f>Inputs!G$96</f>
        <v/>
      </c>
      <c r="H187" s="166">
        <f>Inputs!H$96</f>
        <v/>
      </c>
      <c r="I187" s="166">
        <f>Inputs!I$96</f>
        <v/>
      </c>
      <c r="J187" s="166">
        <f>Inputs!J$96</f>
        <v/>
      </c>
      <c r="K187" s="166">
        <f>Inputs!K$96</f>
        <v/>
      </c>
      <c r="L187" s="166">
        <f>Inputs!L$96</f>
        <v/>
      </c>
      <c r="M187" s="166">
        <f>Inputs!M$96</f>
        <v/>
      </c>
      <c r="N187" s="166">
        <f>Inputs!N$96</f>
        <v/>
      </c>
      <c r="O187" s="166">
        <f>Inputs!O$96</f>
        <v/>
      </c>
      <c r="P187" s="166">
        <f>Inputs!P$96</f>
        <v/>
      </c>
      <c r="Q187" s="166">
        <f>Inputs!Q$96</f>
        <v/>
      </c>
      <c r="R187" s="166">
        <f>Inputs!R$96</f>
        <v/>
      </c>
      <c r="S187" s="166">
        <f>Inputs!S$96</f>
        <v/>
      </c>
      <c r="T187" s="166">
        <f>Inputs!T$96</f>
        <v/>
      </c>
      <c r="U187" s="107" t="n"/>
      <c r="V187" s="107" t="n"/>
      <c r="W187" s="107" t="n"/>
    </row>
    <row r="188" ht="14.1" customHeight="1" s="109">
      <c r="A188" s="107" t="n"/>
      <c r="B188" s="107" t="n"/>
      <c r="C188" s="167" t="inlineStr">
        <is>
          <t>Interest expense</t>
        </is>
      </c>
      <c r="D188" s="168" t="n"/>
      <c r="E188" s="146" t="n"/>
      <c r="F188" s="146">
        <f>-SUM(F185:F186)*F187</f>
        <v/>
      </c>
      <c r="G188" s="146">
        <f>-SUM(G185:G186)*G187</f>
        <v/>
      </c>
      <c r="H188" s="146">
        <f>-SUM(H185:H186)*H187</f>
        <v/>
      </c>
      <c r="I188" s="146">
        <f>-SUM(I185:I186)*I187</f>
        <v/>
      </c>
      <c r="J188" s="146">
        <f>-SUM(J185:J186)*J187</f>
        <v/>
      </c>
      <c r="K188" s="146">
        <f>-SUM(K185:K186)*K187</f>
        <v/>
      </c>
      <c r="L188" s="146">
        <f>-SUM(L185:L186)*L187</f>
        <v/>
      </c>
      <c r="M188" s="146">
        <f>-SUM(M185:M186)*M187</f>
        <v/>
      </c>
      <c r="N188" s="146">
        <f>-SUM(N185:N186)*N187</f>
        <v/>
      </c>
      <c r="O188" s="146">
        <f>-SUM(O185:O186)*O187</f>
        <v/>
      </c>
      <c r="P188" s="146">
        <f>-SUM(P185:P186)*P187</f>
        <v/>
      </c>
      <c r="Q188" s="146">
        <f>-SUM(Q185:Q186)*Q187</f>
        <v/>
      </c>
      <c r="R188" s="146">
        <f>-SUM(R185:R186)*R187</f>
        <v/>
      </c>
      <c r="S188" s="146">
        <f>-SUM(S185:S186)*S187</f>
        <v/>
      </c>
      <c r="T188" s="146">
        <f>-SUM(T185:T186)*T187</f>
        <v/>
      </c>
      <c r="U188" s="107" t="n"/>
      <c r="V188" s="107" t="n"/>
      <c r="W188" s="107" t="n"/>
    </row>
    <row r="189" ht="14.1" customHeight="1" s="109">
      <c r="A189" s="107" t="n"/>
      <c r="B189" s="107" t="n"/>
      <c r="C189" s="107" t="n"/>
      <c r="D189" s="165" t="n"/>
      <c r="E189" s="107" t="n"/>
      <c r="F189" s="107" t="n"/>
      <c r="G189" s="107" t="n"/>
      <c r="H189" s="107" t="n"/>
      <c r="I189" s="107" t="n"/>
      <c r="J189" s="107" t="n"/>
      <c r="K189" s="107" t="n"/>
      <c r="L189" s="107" t="n"/>
      <c r="M189" s="107" t="n"/>
      <c r="N189" s="107" t="n"/>
      <c r="O189" s="107" t="n"/>
      <c r="P189" s="107" t="n"/>
      <c r="Q189" s="107" t="n"/>
      <c r="R189" s="107" t="n"/>
      <c r="S189" s="107" t="n"/>
      <c r="T189" s="107" t="n"/>
      <c r="U189" s="107" t="n"/>
      <c r="V189" s="107" t="n"/>
      <c r="W189" s="107" t="n"/>
    </row>
    <row r="190" ht="14.1" customHeight="1" s="109">
      <c r="A190" s="107" t="n"/>
      <c r="B190" s="107" t="n"/>
      <c r="C190" s="110" t="inlineStr">
        <is>
          <t>Term loan 2</t>
        </is>
      </c>
      <c r="D190" s="165" t="n"/>
      <c r="E190" s="107" t="n"/>
      <c r="F190" s="107" t="n"/>
      <c r="G190" s="107" t="n"/>
      <c r="H190" s="107" t="n"/>
      <c r="I190" s="107" t="n"/>
      <c r="J190" s="107" t="n"/>
      <c r="K190" s="107" t="n"/>
      <c r="L190" s="107" t="n"/>
      <c r="M190" s="107" t="n"/>
      <c r="N190" s="107" t="n"/>
      <c r="O190" s="107" t="n"/>
      <c r="P190" s="107" t="n"/>
      <c r="Q190" s="107" t="n"/>
      <c r="R190" s="107" t="n"/>
      <c r="S190" s="107" t="n"/>
      <c r="T190" s="107" t="n"/>
      <c r="U190" s="107" t="n"/>
      <c r="V190" s="107" t="n"/>
      <c r="W190" s="107" t="n"/>
    </row>
    <row r="191" ht="14.1" customHeight="1" s="109">
      <c r="A191" s="107" t="n"/>
      <c r="B191" s="107" t="n"/>
      <c r="C191" s="126" t="inlineStr">
        <is>
          <t>Assumes drawdowns happen at the start of the year, repayment at the end of the year</t>
        </is>
      </c>
      <c r="D191" s="165" t="n"/>
      <c r="E191" s="107" t="n"/>
      <c r="F191" s="107" t="n"/>
      <c r="G191" s="107" t="n"/>
      <c r="H191" s="107" t="n"/>
      <c r="I191" s="107" t="n"/>
      <c r="J191" s="107" t="n"/>
      <c r="K191" s="107" t="n"/>
      <c r="L191" s="107" t="n"/>
      <c r="M191" s="107" t="n"/>
      <c r="N191" s="107" t="n"/>
      <c r="O191" s="107" t="n"/>
      <c r="P191" s="107" t="n"/>
      <c r="Q191" s="107" t="n"/>
      <c r="R191" s="107" t="n"/>
      <c r="S191" s="107" t="n"/>
      <c r="T191" s="107" t="n"/>
      <c r="U191" s="107" t="n"/>
      <c r="V191" s="107" t="n"/>
      <c r="W191" s="107" t="n"/>
    </row>
    <row r="192" ht="14.1" customHeight="1" s="109">
      <c r="A192" s="107" t="n"/>
      <c r="B192" s="107" t="n"/>
      <c r="C192" s="107">
        <f>C$140</f>
        <v/>
      </c>
      <c r="D192" s="165" t="n"/>
      <c r="E192" s="107" t="n"/>
      <c r="F192" s="107">
        <f>F$140</f>
        <v/>
      </c>
      <c r="G192" s="107">
        <f>G$140</f>
        <v/>
      </c>
      <c r="H192" s="107">
        <f>H$140</f>
        <v/>
      </c>
      <c r="I192" s="107">
        <f>I$140</f>
        <v/>
      </c>
      <c r="J192" s="107">
        <f>J$140</f>
        <v/>
      </c>
      <c r="K192" s="107">
        <f>K$140</f>
        <v/>
      </c>
      <c r="L192" s="107">
        <f>L$140</f>
        <v/>
      </c>
      <c r="M192" s="107">
        <f>M$140</f>
        <v/>
      </c>
      <c r="N192" s="107">
        <f>N$140</f>
        <v/>
      </c>
      <c r="O192" s="107">
        <f>O$140</f>
        <v/>
      </c>
      <c r="P192" s="107">
        <f>P$140</f>
        <v/>
      </c>
      <c r="Q192" s="107">
        <f>Q$140</f>
        <v/>
      </c>
      <c r="R192" s="107">
        <f>R$140</f>
        <v/>
      </c>
      <c r="S192" s="107">
        <f>S$140</f>
        <v/>
      </c>
      <c r="T192" s="107">
        <f>T$140</f>
        <v/>
      </c>
      <c r="U192" s="107" t="n"/>
      <c r="V192" s="107" t="n"/>
      <c r="W192" s="107" t="n"/>
    </row>
    <row r="193" ht="14.1" customHeight="1" s="109">
      <c r="A193" s="107" t="n"/>
      <c r="B193" s="107" t="n"/>
      <c r="C193" s="107">
        <f>C$141</f>
        <v/>
      </c>
      <c r="D193" s="165" t="n"/>
      <c r="E193" s="107" t="n"/>
      <c r="F193" s="107">
        <f>F$141</f>
        <v/>
      </c>
      <c r="G193" s="107">
        <f>G$141</f>
        <v/>
      </c>
      <c r="H193" s="107">
        <f>H$141</f>
        <v/>
      </c>
      <c r="I193" s="107">
        <f>I$141</f>
        <v/>
      </c>
      <c r="J193" s="107">
        <f>J$141</f>
        <v/>
      </c>
      <c r="K193" s="107">
        <f>K$141</f>
        <v/>
      </c>
      <c r="L193" s="107">
        <f>L$141</f>
        <v/>
      </c>
      <c r="M193" s="107">
        <f>M$141</f>
        <v/>
      </c>
      <c r="N193" s="107">
        <f>N$141</f>
        <v/>
      </c>
      <c r="O193" s="107">
        <f>O$141</f>
        <v/>
      </c>
      <c r="P193" s="107">
        <f>P$141</f>
        <v/>
      </c>
      <c r="Q193" s="107">
        <f>Q$141</f>
        <v/>
      </c>
      <c r="R193" s="107">
        <f>R$141</f>
        <v/>
      </c>
      <c r="S193" s="107">
        <f>S$141</f>
        <v/>
      </c>
      <c r="T193" s="107">
        <f>T$141</f>
        <v/>
      </c>
      <c r="U193" s="107" t="n"/>
      <c r="V193" s="107" t="n"/>
      <c r="W193" s="107" t="n"/>
    </row>
    <row r="194" ht="14.1" customHeight="1" s="109">
      <c r="A194" s="107" t="n"/>
      <c r="B194" s="107" t="n"/>
      <c r="C194" s="107">
        <f>Inputs!C$97</f>
        <v/>
      </c>
      <c r="D194" s="108">
        <f>Inputs!D$97</f>
        <v/>
      </c>
      <c r="E194" s="107" t="n"/>
      <c r="F194" s="166">
        <f>Inputs!F$97</f>
        <v/>
      </c>
      <c r="G194" s="166">
        <f>Inputs!G$97</f>
        <v/>
      </c>
      <c r="H194" s="166">
        <f>Inputs!H$97</f>
        <v/>
      </c>
      <c r="I194" s="166">
        <f>Inputs!I$97</f>
        <v/>
      </c>
      <c r="J194" s="166">
        <f>Inputs!J$97</f>
        <v/>
      </c>
      <c r="K194" s="166">
        <f>Inputs!K$97</f>
        <v/>
      </c>
      <c r="L194" s="166">
        <f>Inputs!L$97</f>
        <v/>
      </c>
      <c r="M194" s="166">
        <f>Inputs!M$97</f>
        <v/>
      </c>
      <c r="N194" s="166">
        <f>Inputs!N$97</f>
        <v/>
      </c>
      <c r="O194" s="166">
        <f>Inputs!O$97</f>
        <v/>
      </c>
      <c r="P194" s="166">
        <f>Inputs!P$97</f>
        <v/>
      </c>
      <c r="Q194" s="166">
        <f>Inputs!Q$97</f>
        <v/>
      </c>
      <c r="R194" s="166">
        <f>Inputs!R$97</f>
        <v/>
      </c>
      <c r="S194" s="166">
        <f>Inputs!S$97</f>
        <v/>
      </c>
      <c r="T194" s="166">
        <f>Inputs!T$97</f>
        <v/>
      </c>
      <c r="U194" s="107" t="n"/>
      <c r="V194" s="107" t="n"/>
      <c r="W194" s="107" t="n"/>
    </row>
    <row r="195" ht="14.1" customHeight="1" s="109">
      <c r="A195" s="107" t="n"/>
      <c r="B195" s="107" t="n"/>
      <c r="C195" s="167" t="inlineStr">
        <is>
          <t>Interest expense</t>
        </is>
      </c>
      <c r="D195" s="168" t="n"/>
      <c r="E195" s="146" t="n"/>
      <c r="F195" s="146">
        <f>-SUM(F192:F193)*F194</f>
        <v/>
      </c>
      <c r="G195" s="146">
        <f>-SUM(G192:G193)*G194</f>
        <v/>
      </c>
      <c r="H195" s="146">
        <f>-SUM(H192:H193)*H194</f>
        <v/>
      </c>
      <c r="I195" s="146">
        <f>-SUM(I192:I193)*I194</f>
        <v/>
      </c>
      <c r="J195" s="146">
        <f>-SUM(J192:J193)*J194</f>
        <v/>
      </c>
      <c r="K195" s="146">
        <f>-SUM(K192:K193)*K194</f>
        <v/>
      </c>
      <c r="L195" s="146">
        <f>-SUM(L192:L193)*L194</f>
        <v/>
      </c>
      <c r="M195" s="146">
        <f>-SUM(M192:M193)*M194</f>
        <v/>
      </c>
      <c r="N195" s="146">
        <f>-SUM(N192:N193)*N194</f>
        <v/>
      </c>
      <c r="O195" s="146">
        <f>-SUM(O192:O193)*O194</f>
        <v/>
      </c>
      <c r="P195" s="146">
        <f>-SUM(P192:P193)*P194</f>
        <v/>
      </c>
      <c r="Q195" s="146">
        <f>-SUM(Q192:Q193)*Q194</f>
        <v/>
      </c>
      <c r="R195" s="146">
        <f>-SUM(R192:R193)*R194</f>
        <v/>
      </c>
      <c r="S195" s="146">
        <f>-SUM(S192:S193)*S194</f>
        <v/>
      </c>
      <c r="T195" s="146">
        <f>-SUM(T192:T193)*T194</f>
        <v/>
      </c>
      <c r="U195" s="107" t="n"/>
      <c r="V195" s="107" t="n"/>
      <c r="W195" s="107" t="n"/>
    </row>
    <row r="196" ht="14.1" customHeight="1" s="109">
      <c r="A196" s="107" t="n"/>
      <c r="B196" s="107" t="n"/>
      <c r="C196" s="107" t="n"/>
      <c r="D196" s="165" t="n"/>
      <c r="E196" s="107" t="n"/>
      <c r="F196" s="107" t="n"/>
      <c r="G196" s="107" t="n"/>
      <c r="H196" s="107" t="n"/>
      <c r="I196" s="107" t="n"/>
      <c r="J196" s="107" t="n"/>
      <c r="K196" s="107" t="n"/>
      <c r="L196" s="107" t="n"/>
      <c r="M196" s="107" t="n"/>
      <c r="N196" s="107" t="n"/>
      <c r="O196" s="107" t="n"/>
      <c r="P196" s="107" t="n"/>
      <c r="Q196" s="107" t="n"/>
      <c r="R196" s="107" t="n"/>
      <c r="S196" s="107" t="n"/>
      <c r="T196" s="107" t="n"/>
      <c r="U196" s="107" t="n"/>
      <c r="V196" s="107" t="n"/>
      <c r="W196" s="107" t="n"/>
    </row>
    <row r="197" ht="14.1" customHeight="1" s="109">
      <c r="A197" s="107" t="n"/>
      <c r="B197" s="107" t="n"/>
      <c r="C197" s="110" t="inlineStr">
        <is>
          <t>Term loan 3</t>
        </is>
      </c>
      <c r="D197" s="165" t="n"/>
      <c r="E197" s="107" t="n"/>
      <c r="F197" s="107" t="n"/>
      <c r="G197" s="107" t="n"/>
      <c r="H197" s="107" t="n"/>
      <c r="I197" s="107" t="n"/>
      <c r="J197" s="107" t="n"/>
      <c r="K197" s="107" t="n"/>
      <c r="L197" s="107" t="n"/>
      <c r="M197" s="107" t="n"/>
      <c r="N197" s="107" t="n"/>
      <c r="O197" s="107" t="n"/>
      <c r="P197" s="107" t="n"/>
      <c r="Q197" s="107" t="n"/>
      <c r="R197" s="107" t="n"/>
      <c r="S197" s="107" t="n"/>
      <c r="T197" s="107" t="n"/>
      <c r="U197" s="107" t="n"/>
      <c r="V197" s="107" t="n"/>
      <c r="W197" s="107" t="n"/>
    </row>
    <row r="198" ht="14.1" customHeight="1" s="109">
      <c r="A198" s="107" t="n"/>
      <c r="B198" s="107" t="n"/>
      <c r="C198" s="126" t="inlineStr">
        <is>
          <t>Assumes drawdowns happen at the start of the year, repayment at the end of the year</t>
        </is>
      </c>
      <c r="D198" s="165" t="n"/>
      <c r="E198" s="107" t="n"/>
      <c r="F198" s="107" t="n"/>
      <c r="G198" s="107" t="n"/>
      <c r="H198" s="107" t="n"/>
      <c r="I198" s="107" t="n"/>
      <c r="J198" s="107" t="n"/>
      <c r="K198" s="107" t="n"/>
      <c r="L198" s="107" t="n"/>
      <c r="M198" s="107" t="n"/>
      <c r="N198" s="107" t="n"/>
      <c r="O198" s="107" t="n"/>
      <c r="P198" s="107" t="n"/>
      <c r="Q198" s="107" t="n"/>
      <c r="R198" s="107" t="n"/>
      <c r="S198" s="107" t="n"/>
      <c r="T198" s="107" t="n"/>
      <c r="U198" s="107" t="n"/>
      <c r="V198" s="107" t="n"/>
      <c r="W198" s="107" t="n"/>
    </row>
    <row r="199" ht="14.1" customHeight="1" s="109">
      <c r="A199" s="107" t="n"/>
      <c r="B199" s="107" t="n"/>
      <c r="C199" s="107">
        <f>C$146</f>
        <v/>
      </c>
      <c r="D199" s="165" t="n"/>
      <c r="E199" s="107" t="n"/>
      <c r="F199" s="107">
        <f>F$146</f>
        <v/>
      </c>
      <c r="G199" s="107">
        <f>G$146</f>
        <v/>
      </c>
      <c r="H199" s="107">
        <f>H$146</f>
        <v/>
      </c>
      <c r="I199" s="107">
        <f>I$146</f>
        <v/>
      </c>
      <c r="J199" s="107">
        <f>J$146</f>
        <v/>
      </c>
      <c r="K199" s="107">
        <f>K$146</f>
        <v/>
      </c>
      <c r="L199" s="107">
        <f>L$146</f>
        <v/>
      </c>
      <c r="M199" s="107">
        <f>M$146</f>
        <v/>
      </c>
      <c r="N199" s="107">
        <f>N$146</f>
        <v/>
      </c>
      <c r="O199" s="107">
        <f>O$146</f>
        <v/>
      </c>
      <c r="P199" s="107">
        <f>P$146</f>
        <v/>
      </c>
      <c r="Q199" s="107">
        <f>Q$146</f>
        <v/>
      </c>
      <c r="R199" s="107">
        <f>R$146</f>
        <v/>
      </c>
      <c r="S199" s="107">
        <f>S$146</f>
        <v/>
      </c>
      <c r="T199" s="107">
        <f>T$146</f>
        <v/>
      </c>
      <c r="U199" s="107" t="n"/>
      <c r="V199" s="107" t="n"/>
      <c r="W199" s="107" t="n"/>
    </row>
    <row r="200" ht="14.1" customHeight="1" s="109">
      <c r="A200" s="107" t="n"/>
      <c r="B200" s="107" t="n"/>
      <c r="C200" s="107">
        <f>C$147</f>
        <v/>
      </c>
      <c r="D200" s="165" t="n"/>
      <c r="E200" s="107" t="n"/>
      <c r="F200" s="107">
        <f>F$147</f>
        <v/>
      </c>
      <c r="G200" s="107">
        <f>G$147</f>
        <v/>
      </c>
      <c r="H200" s="107">
        <f>H$147</f>
        <v/>
      </c>
      <c r="I200" s="107">
        <f>I$147</f>
        <v/>
      </c>
      <c r="J200" s="107">
        <f>J$147</f>
        <v/>
      </c>
      <c r="K200" s="107">
        <f>K$147</f>
        <v/>
      </c>
      <c r="L200" s="107">
        <f>L$147</f>
        <v/>
      </c>
      <c r="M200" s="107">
        <f>M$147</f>
        <v/>
      </c>
      <c r="N200" s="107">
        <f>N$147</f>
        <v/>
      </c>
      <c r="O200" s="107">
        <f>O$147</f>
        <v/>
      </c>
      <c r="P200" s="107">
        <f>P$147</f>
        <v/>
      </c>
      <c r="Q200" s="107">
        <f>Q$147</f>
        <v/>
      </c>
      <c r="R200" s="107">
        <f>R$147</f>
        <v/>
      </c>
      <c r="S200" s="107">
        <f>S$147</f>
        <v/>
      </c>
      <c r="T200" s="107">
        <f>T$147</f>
        <v/>
      </c>
      <c r="U200" s="107" t="n"/>
      <c r="V200" s="107" t="n"/>
      <c r="W200" s="107" t="n"/>
    </row>
    <row r="201" ht="14.1" customHeight="1" s="109">
      <c r="A201" s="107" t="n"/>
      <c r="B201" s="107" t="n"/>
      <c r="C201" s="107">
        <f>Inputs!C$98</f>
        <v/>
      </c>
      <c r="D201" s="108">
        <f>Inputs!D$98</f>
        <v/>
      </c>
      <c r="E201" s="107" t="n"/>
      <c r="F201" s="166">
        <f>Inputs!F$98</f>
        <v/>
      </c>
      <c r="G201" s="166">
        <f>Inputs!G$98</f>
        <v/>
      </c>
      <c r="H201" s="166">
        <f>Inputs!H$98</f>
        <v/>
      </c>
      <c r="I201" s="166">
        <f>Inputs!I$98</f>
        <v/>
      </c>
      <c r="J201" s="166">
        <f>Inputs!J$98</f>
        <v/>
      </c>
      <c r="K201" s="166">
        <f>Inputs!K$98</f>
        <v/>
      </c>
      <c r="L201" s="166">
        <f>Inputs!L$98</f>
        <v/>
      </c>
      <c r="M201" s="166">
        <f>Inputs!M$98</f>
        <v/>
      </c>
      <c r="N201" s="166">
        <f>Inputs!N$98</f>
        <v/>
      </c>
      <c r="O201" s="166">
        <f>Inputs!O$98</f>
        <v/>
      </c>
      <c r="P201" s="166">
        <f>Inputs!P$98</f>
        <v/>
      </c>
      <c r="Q201" s="166">
        <f>Inputs!Q$98</f>
        <v/>
      </c>
      <c r="R201" s="166">
        <f>Inputs!R$98</f>
        <v/>
      </c>
      <c r="S201" s="166">
        <f>Inputs!S$98</f>
        <v/>
      </c>
      <c r="T201" s="166">
        <f>Inputs!T$98</f>
        <v/>
      </c>
      <c r="U201" s="107" t="n"/>
      <c r="V201" s="107" t="n"/>
      <c r="W201" s="107" t="n"/>
    </row>
    <row r="202" ht="14.1" customHeight="1" s="109">
      <c r="A202" s="107" t="n"/>
      <c r="B202" s="107" t="n"/>
      <c r="C202" s="167" t="inlineStr">
        <is>
          <t>Interest expense</t>
        </is>
      </c>
      <c r="D202" s="168" t="n"/>
      <c r="E202" s="146" t="n"/>
      <c r="F202" s="146">
        <f>-SUM(F199:F200)*F201</f>
        <v/>
      </c>
      <c r="G202" s="146">
        <f>-SUM(G199:G200)*G201</f>
        <v/>
      </c>
      <c r="H202" s="146">
        <f>-SUM(H199:H200)*H201</f>
        <v/>
      </c>
      <c r="I202" s="146">
        <f>-SUM(I199:I200)*I201</f>
        <v/>
      </c>
      <c r="J202" s="146">
        <f>-SUM(J199:J200)*J201</f>
        <v/>
      </c>
      <c r="K202" s="146">
        <f>-SUM(K199:K200)*K201</f>
        <v/>
      </c>
      <c r="L202" s="146">
        <f>-SUM(L199:L200)*L201</f>
        <v/>
      </c>
      <c r="M202" s="146">
        <f>-SUM(M199:M200)*M201</f>
        <v/>
      </c>
      <c r="N202" s="146">
        <f>-SUM(N199:N200)*N201</f>
        <v/>
      </c>
      <c r="O202" s="146">
        <f>-SUM(O199:O200)*O201</f>
        <v/>
      </c>
      <c r="P202" s="146">
        <f>-SUM(P192:P193)*P201</f>
        <v/>
      </c>
      <c r="Q202" s="146">
        <f>-SUM(Q192:Q193)*Q201</f>
        <v/>
      </c>
      <c r="R202" s="146">
        <f>-SUM(R192:R193)*R201</f>
        <v/>
      </c>
      <c r="S202" s="146">
        <f>-SUM(S192:S193)*S201</f>
        <v/>
      </c>
      <c r="T202" s="146">
        <f>-SUM(T192:T193)*T201</f>
        <v/>
      </c>
      <c r="U202" s="107" t="n"/>
      <c r="V202" s="107" t="n"/>
      <c r="W202" s="107" t="n"/>
    </row>
    <row r="203" ht="14.1" customHeight="1" s="109">
      <c r="A203" s="107" t="n"/>
      <c r="B203" s="107" t="n"/>
      <c r="C203" s="107" t="n"/>
      <c r="D203" s="165" t="n"/>
      <c r="E203" s="107" t="n"/>
      <c r="F203" s="107" t="n"/>
      <c r="G203" s="107" t="n"/>
      <c r="H203" s="107" t="n"/>
      <c r="I203" s="107" t="n"/>
      <c r="J203" s="107" t="n"/>
      <c r="K203" s="107" t="n"/>
      <c r="L203" s="107" t="n"/>
      <c r="M203" s="107" t="n"/>
      <c r="N203" s="107" t="n"/>
      <c r="O203" s="107" t="n"/>
      <c r="P203" s="107" t="n"/>
      <c r="Q203" s="107" t="n"/>
      <c r="R203" s="107" t="n"/>
      <c r="S203" s="107" t="n"/>
      <c r="T203" s="107" t="n"/>
      <c r="U203" s="107" t="n"/>
      <c r="V203" s="107" t="n"/>
      <c r="W203" s="107" t="n"/>
    </row>
    <row r="204" ht="14.1" customHeight="1" s="109">
      <c r="A204" s="107" t="n"/>
      <c r="B204" s="107" t="n"/>
      <c r="C204" s="110" t="inlineStr">
        <is>
          <t>Revolver facility</t>
        </is>
      </c>
      <c r="D204" s="165" t="n"/>
      <c r="E204" s="107" t="n"/>
      <c r="F204" s="107" t="n"/>
      <c r="G204" s="107" t="n"/>
      <c r="H204" s="107" t="n"/>
      <c r="I204" s="107" t="n"/>
      <c r="J204" s="107" t="n"/>
      <c r="K204" s="107" t="n"/>
      <c r="L204" s="107" t="n"/>
      <c r="M204" s="107" t="n"/>
      <c r="N204" s="107" t="n"/>
      <c r="O204" s="107" t="n"/>
      <c r="P204" s="107" t="n"/>
      <c r="Q204" s="107" t="n"/>
      <c r="R204" s="107" t="n"/>
      <c r="S204" s="107" t="n"/>
      <c r="T204" s="107" t="n"/>
      <c r="U204" s="107" t="n"/>
      <c r="V204" s="107" t="n"/>
      <c r="W204" s="107" t="n"/>
    </row>
    <row r="205" ht="14.1" customHeight="1" s="109">
      <c r="A205" s="107" t="n"/>
      <c r="B205" s="107" t="n"/>
      <c r="C205" s="126" t="inlineStr">
        <is>
          <t>Assume calculation based on opening balance</t>
        </is>
      </c>
      <c r="D205" s="165" t="n"/>
      <c r="E205" s="107" t="n"/>
      <c r="F205" s="107" t="n"/>
      <c r="G205" s="107" t="n"/>
      <c r="H205" s="107" t="n"/>
      <c r="I205" s="107" t="n"/>
      <c r="J205" s="107" t="n"/>
      <c r="K205" s="107" t="n"/>
      <c r="L205" s="107" t="n"/>
      <c r="M205" s="107" t="n"/>
      <c r="N205" s="107" t="n"/>
      <c r="O205" s="107" t="n"/>
      <c r="P205" s="107" t="n"/>
      <c r="Q205" s="107" t="n"/>
      <c r="R205" s="107" t="n"/>
      <c r="S205" s="107" t="n"/>
      <c r="T205" s="107" t="n"/>
      <c r="U205" s="107" t="n"/>
      <c r="V205" s="107" t="n"/>
      <c r="W205" s="107" t="n"/>
    </row>
    <row r="206" ht="14.1" customFormat="1" customHeight="1" s="148">
      <c r="A206" s="107" t="n"/>
      <c r="B206" s="107" t="n"/>
      <c r="C206" s="107">
        <f>C$167</f>
        <v/>
      </c>
      <c r="D206" s="165" t="n"/>
      <c r="E206" s="107" t="n"/>
      <c r="F206" s="107">
        <f>F$167</f>
        <v/>
      </c>
      <c r="G206" s="107">
        <f>G$167</f>
        <v/>
      </c>
      <c r="H206" s="107">
        <f>H$167</f>
        <v/>
      </c>
      <c r="I206" s="107">
        <f>I$167</f>
        <v/>
      </c>
      <c r="J206" s="107">
        <f>J$167</f>
        <v/>
      </c>
      <c r="K206" s="107">
        <f>K$167</f>
        <v/>
      </c>
      <c r="L206" s="107">
        <f>L$167</f>
        <v/>
      </c>
      <c r="M206" s="107">
        <f>M$167</f>
        <v/>
      </c>
      <c r="N206" s="107">
        <f>N$167</f>
        <v/>
      </c>
      <c r="O206" s="107">
        <f>O$167</f>
        <v/>
      </c>
      <c r="P206" s="107">
        <f>P$167</f>
        <v/>
      </c>
      <c r="Q206" s="107">
        <f>Q$167</f>
        <v/>
      </c>
      <c r="R206" s="107">
        <f>R$167</f>
        <v/>
      </c>
      <c r="S206" s="107">
        <f>S$167</f>
        <v/>
      </c>
      <c r="T206" s="107">
        <f>T$167</f>
        <v/>
      </c>
      <c r="U206" s="148" t="n"/>
      <c r="V206" s="148" t="n"/>
      <c r="W206" s="148" t="n"/>
    </row>
    <row r="207" ht="14.1" customFormat="1" customHeight="1" s="148">
      <c r="A207" s="107" t="n"/>
      <c r="B207" s="107" t="n"/>
      <c r="C207" s="107">
        <f>Inputs!C$99</f>
        <v/>
      </c>
      <c r="D207" s="108">
        <f>Inputs!D$99</f>
        <v/>
      </c>
      <c r="E207" s="107" t="n"/>
      <c r="F207" s="166">
        <f>Inputs!F$99</f>
        <v/>
      </c>
      <c r="G207" s="166">
        <f>Inputs!G$99</f>
        <v/>
      </c>
      <c r="H207" s="166">
        <f>Inputs!H$99</f>
        <v/>
      </c>
      <c r="I207" s="166">
        <f>Inputs!I$99</f>
        <v/>
      </c>
      <c r="J207" s="166">
        <f>Inputs!J$99</f>
        <v/>
      </c>
      <c r="K207" s="166">
        <f>Inputs!K$99</f>
        <v/>
      </c>
      <c r="L207" s="166">
        <f>Inputs!L$99</f>
        <v/>
      </c>
      <c r="M207" s="166">
        <f>Inputs!M$99</f>
        <v/>
      </c>
      <c r="N207" s="166">
        <f>Inputs!N$99</f>
        <v/>
      </c>
      <c r="O207" s="166">
        <f>Inputs!O$99</f>
        <v/>
      </c>
      <c r="P207" s="166">
        <f>Inputs!P$99</f>
        <v/>
      </c>
      <c r="Q207" s="166">
        <f>Inputs!Q$99</f>
        <v/>
      </c>
      <c r="R207" s="166">
        <f>Inputs!R$99</f>
        <v/>
      </c>
      <c r="S207" s="166">
        <f>Inputs!S$99</f>
        <v/>
      </c>
      <c r="T207" s="166">
        <f>Inputs!T$99</f>
        <v/>
      </c>
      <c r="U207" s="148" t="n"/>
      <c r="V207" s="148" t="n"/>
      <c r="W207" s="148" t="n"/>
    </row>
    <row r="208" ht="14.1" customHeight="1" s="109">
      <c r="A208" s="107" t="n"/>
      <c r="B208" s="107" t="n"/>
      <c r="C208" s="167" t="inlineStr">
        <is>
          <t>Interest expense</t>
        </is>
      </c>
      <c r="D208" s="168" t="n"/>
      <c r="E208" s="146" t="n"/>
      <c r="F208" s="146">
        <f>-F206*F207</f>
        <v/>
      </c>
      <c r="G208" s="146">
        <f>-G206*G207</f>
        <v/>
      </c>
      <c r="H208" s="146">
        <f>-H206*H207</f>
        <v/>
      </c>
      <c r="I208" s="146">
        <f>-I206*I207</f>
        <v/>
      </c>
      <c r="J208" s="146">
        <f>-J206*J207</f>
        <v/>
      </c>
      <c r="K208" s="146">
        <f>-K206*K207</f>
        <v/>
      </c>
      <c r="L208" s="146">
        <f>-L206*L207</f>
        <v/>
      </c>
      <c r="M208" s="146">
        <f>-M206*M207</f>
        <v/>
      </c>
      <c r="N208" s="146">
        <f>-N206*N207</f>
        <v/>
      </c>
      <c r="O208" s="146">
        <f>-O206*O207</f>
        <v/>
      </c>
      <c r="P208" s="146">
        <f>-P206*P207</f>
        <v/>
      </c>
      <c r="Q208" s="146">
        <f>-Q206*Q207</f>
        <v/>
      </c>
      <c r="R208" s="146">
        <f>-R206*R207</f>
        <v/>
      </c>
      <c r="S208" s="146">
        <f>-S206*S207</f>
        <v/>
      </c>
      <c r="T208" s="146">
        <f>-T206*T207</f>
        <v/>
      </c>
      <c r="U208" s="107" t="n"/>
      <c r="V208" s="107" t="n"/>
      <c r="W208" s="107" t="n"/>
    </row>
    <row r="209" ht="14.1" customHeight="1" s="109">
      <c r="A209" s="107" t="n"/>
      <c r="B209" s="107" t="n"/>
      <c r="C209" s="107" t="n"/>
      <c r="D209" s="165" t="n"/>
      <c r="E209" s="107" t="n"/>
      <c r="F209" s="107" t="n"/>
      <c r="G209" s="107" t="n"/>
      <c r="H209" s="107" t="n"/>
      <c r="I209" s="107" t="n"/>
      <c r="J209" s="107" t="n"/>
      <c r="K209" s="107" t="n"/>
      <c r="L209" s="107" t="n"/>
      <c r="M209" s="107" t="n"/>
      <c r="N209" s="107" t="n"/>
      <c r="O209" s="107" t="n"/>
      <c r="P209" s="107" t="n"/>
      <c r="Q209" s="107" t="n"/>
      <c r="R209" s="107" t="n"/>
      <c r="S209" s="107" t="n"/>
      <c r="T209" s="107" t="n"/>
      <c r="U209" s="107" t="n"/>
      <c r="V209" s="107" t="n"/>
      <c r="W209" s="107" t="n"/>
    </row>
    <row r="210" ht="14.1" customHeight="1" s="109">
      <c r="A210" s="107" t="n"/>
      <c r="B210" s="110" t="n"/>
      <c r="C210" s="167" t="inlineStr">
        <is>
          <t>Interest revenue/(expense)</t>
        </is>
      </c>
      <c r="D210" s="146" t="n"/>
      <c r="E210" s="146" t="n"/>
      <c r="F210" s="146">
        <f>F181+F188+F195+F202+F208</f>
        <v/>
      </c>
      <c r="G210" s="146">
        <f>G181+G188+G195+G202+G208</f>
        <v/>
      </c>
      <c r="H210" s="146">
        <f>H181+H188+H195+H202+H208</f>
        <v/>
      </c>
      <c r="I210" s="146">
        <f>I181+I188+I195+I202+I208</f>
        <v/>
      </c>
      <c r="J210" s="146">
        <f>J181+J188+J195+J202+J208</f>
        <v/>
      </c>
      <c r="K210" s="146">
        <f>K181+K188+K195+K202+K208</f>
        <v/>
      </c>
      <c r="L210" s="146">
        <f>L181+L188+L195+L202+L208</f>
        <v/>
      </c>
      <c r="M210" s="146">
        <f>M181+M188+M195+M202+M208</f>
        <v/>
      </c>
      <c r="N210" s="146">
        <f>N181+N188+N195+N202+N208</f>
        <v/>
      </c>
      <c r="O210" s="146">
        <f>O181+O188+O195+O202+O208</f>
        <v/>
      </c>
      <c r="P210" s="146">
        <f>P181+P188+P195+P202+P208</f>
        <v/>
      </c>
      <c r="Q210" s="146">
        <f>Q181+Q188+Q195+Q202+Q208</f>
        <v/>
      </c>
      <c r="R210" s="146">
        <f>R181+R188+R195+R202+R208</f>
        <v/>
      </c>
      <c r="S210" s="146">
        <f>S181+S188+S195+S202+S208</f>
        <v/>
      </c>
      <c r="T210" s="146">
        <f>T181+T188+T195+T202+T208</f>
        <v/>
      </c>
      <c r="U210" s="107" t="n"/>
      <c r="V210" s="107" t="n"/>
      <c r="W210" s="107" t="n"/>
    </row>
    <row r="211" ht="14.1" customHeight="1" s="109">
      <c r="C211" s="107" t="n"/>
      <c r="D211" s="165" t="n"/>
      <c r="E211" s="107" t="n"/>
      <c r="F211" s="107" t="n"/>
      <c r="G211" s="107" t="n"/>
      <c r="H211" s="107" t="n"/>
      <c r="I211" s="107" t="n"/>
      <c r="J211" s="107" t="n"/>
      <c r="K211" s="107" t="n"/>
      <c r="L211" s="107" t="n"/>
      <c r="M211" s="107" t="n"/>
      <c r="N211" s="107" t="n"/>
      <c r="O211" s="107" t="n"/>
      <c r="P211" s="107" t="n"/>
      <c r="Q211" s="107" t="n"/>
      <c r="R211" s="107" t="n"/>
      <c r="S211" s="107" t="n"/>
      <c r="T211" s="107" t="n"/>
      <c r="U211" s="107" t="n"/>
      <c r="V211" s="107" t="n"/>
      <c r="W211" s="107" t="n"/>
    </row>
    <row r="212" ht="14.1" customFormat="1" customHeight="1" s="133">
      <c r="A212" s="133" t="inlineStr">
        <is>
          <t>Tax</t>
        </is>
      </c>
      <c r="B212" s="134" t="n"/>
      <c r="C212" s="134" t="n"/>
      <c r="D212" s="143" t="n"/>
      <c r="E212" s="134" t="n"/>
      <c r="F212" s="134" t="n"/>
      <c r="G212" s="134" t="n"/>
      <c r="H212" s="134" t="n"/>
      <c r="I212" s="134" t="n"/>
      <c r="J212" s="134" t="n"/>
      <c r="K212" s="134" t="n"/>
      <c r="L212" s="134" t="n"/>
      <c r="M212" s="134" t="n"/>
      <c r="N212" s="134" t="n"/>
      <c r="O212" s="134" t="n"/>
      <c r="P212" s="134" t="n"/>
      <c r="Q212" s="134" t="n"/>
      <c r="R212" s="134" t="n"/>
      <c r="S212" s="134" t="n"/>
      <c r="T212" s="134" t="n"/>
    </row>
    <row r="213" ht="14.1" customHeight="1" s="109">
      <c r="D213" s="108" t="n"/>
    </row>
    <row r="214" ht="14.1" customFormat="1" customHeight="1" s="148">
      <c r="A214" s="107" t="n"/>
      <c r="B214" s="110" t="n"/>
      <c r="C214" s="107">
        <f>Inputs!C$32</f>
        <v/>
      </c>
      <c r="D214" s="108">
        <f>Inputs!D$32</f>
        <v/>
      </c>
      <c r="E214" s="149">
        <f>Inputs!E$32</f>
        <v/>
      </c>
      <c r="F214" s="107" t="n"/>
      <c r="G214" s="107" t="n"/>
      <c r="H214" s="107" t="n"/>
      <c r="I214" s="107" t="n"/>
      <c r="J214" s="107" t="n"/>
      <c r="K214" s="107" t="n"/>
      <c r="L214" s="107" t="n"/>
      <c r="M214" s="107" t="n"/>
      <c r="N214" s="107" t="n"/>
      <c r="O214" s="107" t="n"/>
      <c r="P214" s="107" t="n"/>
      <c r="Q214" s="107" t="n"/>
      <c r="R214" s="107" t="n"/>
      <c r="S214" s="107" t="n"/>
      <c r="T214" s="107" t="n"/>
      <c r="U214" s="148" t="n"/>
      <c r="V214" s="148" t="n"/>
      <c r="W214" s="148" t="n"/>
    </row>
    <row r="215" ht="14.1" customFormat="1" customHeight="1" s="148">
      <c r="A215" s="107" t="n"/>
      <c r="B215" s="110" t="n"/>
      <c r="C215" s="110">
        <f>Inputs!C$33</f>
        <v/>
      </c>
      <c r="D215" s="108" t="n"/>
      <c r="E215" s="149" t="n"/>
      <c r="F215" s="107" t="n"/>
      <c r="G215" s="107" t="n"/>
      <c r="H215" s="107" t="n"/>
      <c r="I215" s="107" t="n"/>
      <c r="J215" s="107" t="n"/>
      <c r="K215" s="107" t="n"/>
      <c r="L215" s="107" t="n"/>
      <c r="M215" s="107" t="n"/>
      <c r="N215" s="107" t="n"/>
      <c r="O215" s="107" t="n"/>
      <c r="P215" s="107" t="n"/>
      <c r="Q215" s="107" t="n"/>
      <c r="R215" s="107" t="n"/>
      <c r="S215" s="107" t="n"/>
      <c r="T215" s="107" t="n"/>
      <c r="U215" s="148" t="n"/>
      <c r="V215" s="148" t="n"/>
      <c r="W215" s="148" t="n"/>
    </row>
    <row r="216" ht="14.1" customHeight="1" s="109">
      <c r="A216" s="107" t="n"/>
      <c r="B216" s="107" t="n"/>
      <c r="C216" s="107" t="n"/>
      <c r="D216" s="118" t="n"/>
      <c r="E216" s="107" t="n"/>
      <c r="F216" s="107" t="n"/>
      <c r="G216" s="107" t="n"/>
      <c r="H216" s="107" t="n"/>
      <c r="I216" s="107" t="n"/>
      <c r="J216" s="107" t="n"/>
      <c r="K216" s="107" t="n"/>
      <c r="L216" s="107" t="n"/>
      <c r="M216" s="107" t="n"/>
      <c r="N216" s="107" t="n"/>
      <c r="O216" s="107" t="n"/>
      <c r="P216" s="107" t="n"/>
      <c r="Q216" s="107" t="n"/>
      <c r="R216" s="107" t="n"/>
      <c r="S216" s="107" t="n"/>
      <c r="T216" s="107" t="n"/>
      <c r="U216" s="107" t="n"/>
      <c r="V216" s="107" t="n"/>
      <c r="W216" s="107" t="n"/>
    </row>
    <row r="217" ht="14.1" customHeight="1" s="109">
      <c r="A217" s="107" t="n"/>
      <c r="B217" s="110" t="inlineStr">
        <is>
          <t>P&amp;L tax</t>
        </is>
      </c>
      <c r="C217" s="107" t="n"/>
      <c r="D217" s="118" t="n"/>
      <c r="E217" s="107" t="n"/>
      <c r="F217" s="107" t="n"/>
      <c r="G217" s="107" t="n"/>
      <c r="H217" s="107" t="n"/>
      <c r="I217" s="107" t="n"/>
      <c r="J217" s="107" t="n"/>
      <c r="K217" s="107" t="n"/>
      <c r="L217" s="107" t="n"/>
      <c r="M217" s="107" t="n"/>
      <c r="N217" s="107" t="n"/>
      <c r="O217" s="107" t="n"/>
      <c r="P217" s="107" t="n"/>
      <c r="Q217" s="107" t="n"/>
      <c r="R217" s="107" t="n"/>
      <c r="S217" s="107" t="n"/>
      <c r="T217" s="107" t="n"/>
      <c r="U217" s="107" t="n"/>
      <c r="V217" s="107" t="n"/>
      <c r="W217" s="107" t="n"/>
    </row>
    <row r="218" ht="14.1" customHeight="1" s="109">
      <c r="A218" s="107" t="n"/>
      <c r="B218" s="110" t="n"/>
      <c r="C218" s="107">
        <f>Outputs!B20</f>
        <v/>
      </c>
      <c r="D218" s="118" t="n"/>
      <c r="E218" s="107" t="n"/>
      <c r="F218" s="107">
        <f>Outputs!F20</f>
        <v/>
      </c>
      <c r="G218" s="107">
        <f>Outputs!G20</f>
        <v/>
      </c>
      <c r="H218" s="107">
        <f>Outputs!H20</f>
        <v/>
      </c>
      <c r="I218" s="107">
        <f>Outputs!I20</f>
        <v/>
      </c>
      <c r="J218" s="107">
        <f>Outputs!J20</f>
        <v/>
      </c>
      <c r="K218" s="107">
        <f>Outputs!K20</f>
        <v/>
      </c>
      <c r="L218" s="107">
        <f>Outputs!L20</f>
        <v/>
      </c>
      <c r="M218" s="107">
        <f>Outputs!M20</f>
        <v/>
      </c>
      <c r="N218" s="107">
        <f>Outputs!N20</f>
        <v/>
      </c>
      <c r="O218" s="107">
        <f>Outputs!O20</f>
        <v/>
      </c>
      <c r="P218" s="107">
        <f>Outputs!P20</f>
        <v/>
      </c>
      <c r="Q218" s="107">
        <f>Outputs!Q20</f>
        <v/>
      </c>
      <c r="R218" s="107">
        <f>Outputs!R20</f>
        <v/>
      </c>
      <c r="S218" s="107">
        <f>Outputs!S20</f>
        <v/>
      </c>
      <c r="T218" s="107">
        <f>Outputs!T20</f>
        <v/>
      </c>
      <c r="U218" s="107" t="n"/>
      <c r="V218" s="107" t="n"/>
      <c r="W218" s="107" t="n"/>
    </row>
    <row r="219" ht="14.1" customHeight="1" s="109">
      <c r="A219" s="107" t="n"/>
      <c r="B219" s="107" t="n"/>
      <c r="C219" s="107" t="n"/>
      <c r="D219" s="118" t="n"/>
      <c r="E219" s="107" t="n"/>
      <c r="F219" s="107" t="n"/>
      <c r="G219" s="107" t="n"/>
      <c r="H219" s="107" t="n"/>
      <c r="I219" s="107" t="n"/>
      <c r="J219" s="107" t="n"/>
      <c r="K219" s="107" t="n"/>
      <c r="L219" s="107" t="n"/>
      <c r="M219" s="107" t="n"/>
      <c r="N219" s="107" t="n"/>
      <c r="O219" s="107" t="n"/>
      <c r="P219" s="107" t="n"/>
      <c r="Q219" s="107" t="n"/>
      <c r="R219" s="107" t="n"/>
      <c r="S219" s="107" t="n"/>
      <c r="T219" s="107" t="n"/>
      <c r="U219" s="107" t="n"/>
      <c r="V219" s="107" t="n"/>
      <c r="W219" s="107" t="n"/>
    </row>
    <row r="220" ht="14.1" customHeight="1" s="109">
      <c r="A220" s="107" t="n"/>
      <c r="B220" s="110" t="n"/>
      <c r="C220" s="167" t="inlineStr">
        <is>
          <t>Income tax benefit/(expense)</t>
        </is>
      </c>
      <c r="D220" s="169" t="n"/>
      <c r="E220" s="146" t="n"/>
      <c r="F220" s="146">
        <f>-$E214*F218</f>
        <v/>
      </c>
      <c r="G220" s="146">
        <f>-$E214*G218</f>
        <v/>
      </c>
      <c r="H220" s="146">
        <f>-$E214*H218</f>
        <v/>
      </c>
      <c r="I220" s="146">
        <f>-$E214*I218</f>
        <v/>
      </c>
      <c r="J220" s="146">
        <f>-$E214*J218</f>
        <v/>
      </c>
      <c r="K220" s="146">
        <f>-$E214*K218</f>
        <v/>
      </c>
      <c r="L220" s="146">
        <f>-$E214*L218</f>
        <v/>
      </c>
      <c r="M220" s="146">
        <f>-$E214*M218</f>
        <v/>
      </c>
      <c r="N220" s="146">
        <f>-$E214*N218</f>
        <v/>
      </c>
      <c r="O220" s="146">
        <f>-$E214*O218</f>
        <v/>
      </c>
      <c r="P220" s="146">
        <f>-$E214*P218</f>
        <v/>
      </c>
      <c r="Q220" s="146">
        <f>-$E214*Q218</f>
        <v/>
      </c>
      <c r="R220" s="146">
        <f>-$E214*R218</f>
        <v/>
      </c>
      <c r="S220" s="146">
        <f>-$E214*S218</f>
        <v/>
      </c>
      <c r="T220" s="146">
        <f>-$E214*T218</f>
        <v/>
      </c>
      <c r="U220" s="107" t="n"/>
      <c r="V220" s="107" t="n"/>
      <c r="W220" s="107" t="n"/>
    </row>
    <row r="221" ht="14.1" customHeight="1" s="109">
      <c r="A221" s="107" t="n"/>
      <c r="B221" s="107" t="n"/>
      <c r="C221" s="107" t="n"/>
      <c r="D221" s="118" t="n"/>
      <c r="E221" s="107" t="n"/>
      <c r="F221" s="107" t="n"/>
      <c r="G221" s="107" t="n"/>
      <c r="H221" s="107" t="n"/>
      <c r="I221" s="107" t="n"/>
      <c r="J221" s="107" t="n"/>
      <c r="K221" s="107" t="n"/>
      <c r="L221" s="107" t="n"/>
      <c r="M221" s="107" t="n"/>
      <c r="N221" s="107" t="n"/>
      <c r="O221" s="107" t="n"/>
      <c r="P221" s="107" t="n"/>
      <c r="Q221" s="107" t="n"/>
      <c r="R221" s="107" t="n"/>
      <c r="S221" s="107" t="n"/>
      <c r="T221" s="107" t="n"/>
      <c r="U221" s="107" t="n"/>
      <c r="V221" s="107" t="n"/>
      <c r="W221" s="107" t="n"/>
    </row>
    <row r="222" ht="14.1" customHeight="1" s="109">
      <c r="A222" s="107" t="n"/>
      <c r="B222" s="110" t="inlineStr">
        <is>
          <t>Adjustments to arrive at taxable profit</t>
        </is>
      </c>
      <c r="C222" s="107" t="n"/>
      <c r="D222" s="118" t="n"/>
      <c r="E222" s="107" t="n"/>
      <c r="F222" s="107" t="n"/>
      <c r="G222" s="107" t="n"/>
      <c r="H222" s="107" t="n"/>
      <c r="I222" s="107" t="n"/>
      <c r="J222" s="107" t="n"/>
      <c r="K222" s="107" t="n"/>
      <c r="L222" s="107" t="n"/>
      <c r="M222" s="107" t="n"/>
      <c r="N222" s="107" t="n"/>
      <c r="O222" s="107" t="n"/>
      <c r="P222" s="107" t="n"/>
      <c r="Q222" s="107" t="n"/>
      <c r="R222" s="107" t="n"/>
      <c r="S222" s="107" t="n"/>
      <c r="T222" s="107" t="n"/>
      <c r="U222" s="107" t="n"/>
      <c r="V222" s="107" t="n"/>
      <c r="W222" s="107" t="n"/>
    </row>
    <row r="223" ht="14.1" customHeight="1" s="109">
      <c r="A223" s="107" t="n"/>
      <c r="B223" s="110" t="n"/>
      <c r="C223" s="107" t="inlineStr">
        <is>
          <t>Adjustment for timing differences in depreciation:</t>
        </is>
      </c>
      <c r="D223" s="118" t="n"/>
      <c r="E223" s="107" t="n"/>
      <c r="F223" s="107" t="n"/>
      <c r="G223" s="107" t="n"/>
      <c r="H223" s="107" t="n"/>
      <c r="I223" s="107" t="n"/>
      <c r="J223" s="107" t="n"/>
      <c r="K223" s="107" t="n"/>
      <c r="L223" s="107" t="n"/>
      <c r="M223" s="107" t="n"/>
      <c r="N223" s="107" t="n"/>
      <c r="O223" s="107" t="n"/>
      <c r="P223" s="107" t="n"/>
      <c r="Q223" s="107" t="n"/>
      <c r="R223" s="107" t="n"/>
      <c r="S223" s="107" t="n"/>
      <c r="T223" s="107" t="n"/>
      <c r="U223" s="107" t="n"/>
      <c r="V223" s="107" t="n"/>
      <c r="W223" s="107" t="n"/>
    </row>
    <row r="224" ht="14.1" customFormat="1" customHeight="1" s="148">
      <c r="A224" s="107" t="n"/>
      <c r="B224" s="107" t="n"/>
      <c r="C224" s="107">
        <f>C118</f>
        <v/>
      </c>
      <c r="D224" s="118" t="n"/>
      <c r="E224" s="107" t="n"/>
      <c r="F224" s="107">
        <f>-F118</f>
        <v/>
      </c>
      <c r="G224" s="107">
        <f>-G118</f>
        <v/>
      </c>
      <c r="H224" s="107">
        <f>-H118</f>
        <v/>
      </c>
      <c r="I224" s="107">
        <f>-I118</f>
        <v/>
      </c>
      <c r="J224" s="107">
        <f>-J118</f>
        <v/>
      </c>
      <c r="K224" s="107">
        <f>-K118</f>
        <v/>
      </c>
      <c r="L224" s="107">
        <f>-L118</f>
        <v/>
      </c>
      <c r="M224" s="107">
        <f>-M118</f>
        <v/>
      </c>
      <c r="N224" s="107">
        <f>-N118</f>
        <v/>
      </c>
      <c r="O224" s="107">
        <f>-O118</f>
        <v/>
      </c>
      <c r="P224" s="107">
        <f>-P118</f>
        <v/>
      </c>
      <c r="Q224" s="107">
        <f>-Q118</f>
        <v/>
      </c>
      <c r="R224" s="107">
        <f>-R118</f>
        <v/>
      </c>
      <c r="S224" s="107">
        <f>-S118</f>
        <v/>
      </c>
      <c r="T224" s="107">
        <f>-T118</f>
        <v/>
      </c>
      <c r="U224" s="148" t="n"/>
      <c r="V224" s="148" t="n"/>
      <c r="W224" s="148" t="n"/>
    </row>
    <row r="225" ht="14.1" customFormat="1" customHeight="1" s="148">
      <c r="A225" s="107" t="n"/>
      <c r="B225" s="107" t="n"/>
      <c r="C225" s="107">
        <f>C126</f>
        <v/>
      </c>
      <c r="D225" s="118" t="n"/>
      <c r="E225" s="107" t="n"/>
      <c r="F225" s="107">
        <f>-F126</f>
        <v/>
      </c>
      <c r="G225" s="159">
        <f>-G126</f>
        <v/>
      </c>
      <c r="H225" s="159">
        <f>-H126</f>
        <v/>
      </c>
      <c r="I225" s="159">
        <f>-I126</f>
        <v/>
      </c>
      <c r="J225" s="159">
        <f>-J126</f>
        <v/>
      </c>
      <c r="K225" s="159">
        <f>-K126</f>
        <v/>
      </c>
      <c r="L225" s="159">
        <f>-L126</f>
        <v/>
      </c>
      <c r="M225" s="159">
        <f>-M126</f>
        <v/>
      </c>
      <c r="N225" s="159">
        <f>-N126</f>
        <v/>
      </c>
      <c r="O225" s="159">
        <f>-O126</f>
        <v/>
      </c>
      <c r="P225" s="159">
        <f>-P126</f>
        <v/>
      </c>
      <c r="Q225" s="159">
        <f>-Q126</f>
        <v/>
      </c>
      <c r="R225" s="159">
        <f>-R126</f>
        <v/>
      </c>
      <c r="S225" s="159">
        <f>-S126</f>
        <v/>
      </c>
      <c r="T225" s="159">
        <f>-T126</f>
        <v/>
      </c>
      <c r="U225" s="148" t="n"/>
      <c r="V225" s="148" t="n"/>
      <c r="W225" s="148" t="n"/>
    </row>
    <row r="226" ht="14.1" customHeight="1" s="109">
      <c r="A226" s="107" t="n"/>
      <c r="B226" s="107" t="n"/>
      <c r="C226" s="146" t="inlineStr">
        <is>
          <t>Timing difference</t>
        </is>
      </c>
      <c r="D226" s="169" t="n"/>
      <c r="E226" s="146" t="n"/>
      <c r="F226" s="146">
        <f>F224-F225</f>
        <v/>
      </c>
      <c r="G226" s="107">
        <f>G224-G225</f>
        <v/>
      </c>
      <c r="H226" s="107">
        <f>H224-H225</f>
        <v/>
      </c>
      <c r="I226" s="107">
        <f>I224-I225</f>
        <v/>
      </c>
      <c r="J226" s="107">
        <f>J224-J225</f>
        <v/>
      </c>
      <c r="K226" s="107">
        <f>K224-K225</f>
        <v/>
      </c>
      <c r="L226" s="107">
        <f>L224-L225</f>
        <v/>
      </c>
      <c r="M226" s="107">
        <f>M224-M225</f>
        <v/>
      </c>
      <c r="N226" s="107">
        <f>N224-N225</f>
        <v/>
      </c>
      <c r="O226" s="107">
        <f>O224-O225</f>
        <v/>
      </c>
      <c r="P226" s="107">
        <f>P224-P225</f>
        <v/>
      </c>
      <c r="Q226" s="107">
        <f>Q224-Q225</f>
        <v/>
      </c>
      <c r="R226" s="107">
        <f>R224-R225</f>
        <v/>
      </c>
      <c r="S226" s="107">
        <f>S224-S225</f>
        <v/>
      </c>
      <c r="T226" s="107">
        <f>T224-T225</f>
        <v/>
      </c>
      <c r="U226" s="107" t="n"/>
      <c r="V226" s="107" t="n"/>
      <c r="W226" s="107" t="n"/>
    </row>
    <row r="227" ht="14.1" customHeight="1" s="109">
      <c r="A227" s="107" t="n"/>
      <c r="B227" s="107" t="n"/>
      <c r="C227" s="107" t="n"/>
      <c r="D227" s="118" t="n"/>
      <c r="E227" s="107" t="n"/>
      <c r="F227" s="107" t="n"/>
      <c r="G227" s="107" t="n"/>
      <c r="H227" s="107" t="n"/>
      <c r="I227" s="107" t="n"/>
      <c r="J227" s="107" t="n"/>
      <c r="K227" s="107" t="n"/>
      <c r="L227" s="107" t="n"/>
      <c r="M227" s="107" t="n"/>
      <c r="N227" s="107" t="n"/>
      <c r="O227" s="107" t="n"/>
      <c r="P227" s="107" t="n"/>
      <c r="Q227" s="107" t="n"/>
      <c r="R227" s="107" t="n"/>
      <c r="S227" s="107" t="n"/>
      <c r="T227" s="107" t="n"/>
      <c r="U227" s="107" t="n"/>
      <c r="V227" s="107" t="n"/>
      <c r="W227" s="107" t="n"/>
    </row>
    <row r="228" ht="14.1" customHeight="1" s="109">
      <c r="A228" s="107" t="n"/>
      <c r="B228" s="107" t="n"/>
      <c r="C228" s="107" t="inlineStr">
        <is>
          <t>Adjusted profit before tax</t>
        </is>
      </c>
      <c r="D228" s="118" t="n"/>
      <c r="E228" s="107" t="n"/>
      <c r="F228" s="107">
        <f>F218+F226</f>
        <v/>
      </c>
      <c r="G228" s="107">
        <f>G218+G226</f>
        <v/>
      </c>
      <c r="H228" s="107">
        <f>H218+H226</f>
        <v/>
      </c>
      <c r="I228" s="107">
        <f>I218+I226</f>
        <v/>
      </c>
      <c r="J228" s="107">
        <f>J218+J226</f>
        <v/>
      </c>
      <c r="K228" s="107">
        <f>K218+K226</f>
        <v/>
      </c>
      <c r="L228" s="107">
        <f>L218+L226</f>
        <v/>
      </c>
      <c r="M228" s="107">
        <f>M218+M226</f>
        <v/>
      </c>
      <c r="N228" s="107">
        <f>N218+N226</f>
        <v/>
      </c>
      <c r="O228" s="107">
        <f>O218+O226</f>
        <v/>
      </c>
      <c r="P228" s="107">
        <f>P218+P226</f>
        <v/>
      </c>
      <c r="Q228" s="107">
        <f>Q218+Q226</f>
        <v/>
      </c>
      <c r="R228" s="107">
        <f>R218+R226</f>
        <v/>
      </c>
      <c r="S228" s="107">
        <f>S218+S226</f>
        <v/>
      </c>
      <c r="T228" s="107">
        <f>T218+T226</f>
        <v/>
      </c>
      <c r="U228" s="107" t="n"/>
      <c r="V228" s="107" t="n"/>
      <c r="W228" s="107" t="n"/>
    </row>
    <row r="229" ht="14.1" customHeight="1" s="109">
      <c r="C229" s="146" t="inlineStr">
        <is>
          <t>Tax payable</t>
        </is>
      </c>
      <c r="D229" s="169" t="n"/>
      <c r="E229" s="146" t="n"/>
      <c r="F229" s="146">
        <f>-F228*$E214</f>
        <v/>
      </c>
      <c r="G229" s="146">
        <f>-G228*$E214</f>
        <v/>
      </c>
      <c r="H229" s="146">
        <f>-H228*$E214</f>
        <v/>
      </c>
      <c r="I229" s="146">
        <f>-I228*$E214</f>
        <v/>
      </c>
      <c r="J229" s="146">
        <f>-J228*$E214</f>
        <v/>
      </c>
      <c r="K229" s="146">
        <f>-K228*$E214</f>
        <v/>
      </c>
      <c r="L229" s="146">
        <f>-L228*$E214</f>
        <v/>
      </c>
      <c r="M229" s="146">
        <f>-M228*$E214</f>
        <v/>
      </c>
      <c r="N229" s="146">
        <f>-N228*$E214</f>
        <v/>
      </c>
      <c r="O229" s="146">
        <f>-O228*$E214</f>
        <v/>
      </c>
      <c r="P229" s="146">
        <f>-P228*$E214</f>
        <v/>
      </c>
      <c r="Q229" s="146">
        <f>-Q228*$E214</f>
        <v/>
      </c>
      <c r="R229" s="146">
        <f>-R228*$E214</f>
        <v/>
      </c>
      <c r="S229" s="146">
        <f>-S228*$E214</f>
        <v/>
      </c>
      <c r="T229" s="146">
        <f>-T228*$E214</f>
        <v/>
      </c>
      <c r="U229" s="107" t="n"/>
      <c r="V229" s="107" t="n"/>
      <c r="W229" s="107" t="n"/>
    </row>
    <row r="230" ht="14.1" customHeight="1" s="109">
      <c r="C230" s="107" t="n"/>
      <c r="D230" s="118" t="n"/>
      <c r="E230" s="107" t="n"/>
      <c r="F230" s="107" t="n"/>
      <c r="G230" s="107" t="n"/>
      <c r="H230" s="107" t="n"/>
      <c r="I230" s="107" t="n"/>
      <c r="J230" s="107" t="n"/>
      <c r="K230" s="107" t="n"/>
      <c r="L230" s="107" t="n"/>
      <c r="M230" s="107" t="n"/>
      <c r="N230" s="107" t="n"/>
      <c r="O230" s="107" t="n"/>
      <c r="P230" s="107" t="n"/>
      <c r="Q230" s="107" t="n"/>
      <c r="R230" s="107" t="n"/>
      <c r="S230" s="107" t="n"/>
      <c r="T230" s="107" t="n"/>
      <c r="U230" s="107" t="n"/>
      <c r="V230" s="107" t="n"/>
      <c r="W230" s="107" t="n"/>
    </row>
    <row r="231" ht="14.1" customHeight="1" s="109">
      <c r="B231" s="110" t="inlineStr">
        <is>
          <t>Depreciation timing differences</t>
        </is>
      </c>
      <c r="C231" s="107" t="n"/>
      <c r="D231" s="118" t="n"/>
      <c r="E231" s="107" t="n"/>
      <c r="F231" s="107" t="n"/>
      <c r="G231" s="107" t="n"/>
      <c r="H231" s="107" t="n"/>
      <c r="I231" s="107" t="n"/>
      <c r="J231" s="107" t="n"/>
      <c r="K231" s="107" t="n"/>
      <c r="L231" s="107" t="n"/>
      <c r="M231" s="107" t="n"/>
      <c r="N231" s="107" t="n"/>
      <c r="O231" s="107" t="n"/>
      <c r="P231" s="107" t="n"/>
      <c r="Q231" s="107" t="n"/>
      <c r="R231" s="107" t="n"/>
      <c r="S231" s="107" t="n"/>
      <c r="T231" s="107" t="n"/>
      <c r="U231" s="107" t="n"/>
      <c r="V231" s="107" t="n"/>
      <c r="W231" s="107" t="n"/>
    </row>
    <row r="232" ht="14.1" customHeight="1" s="109">
      <c r="B232" s="110" t="n"/>
      <c r="C232" s="107" t="inlineStr">
        <is>
          <t>Opening balance</t>
        </is>
      </c>
      <c r="D232" s="118" t="n"/>
      <c r="E232" s="107" t="n"/>
      <c r="F232" s="107">
        <f>E234</f>
        <v/>
      </c>
      <c r="G232" s="107">
        <f>F234</f>
        <v/>
      </c>
      <c r="H232" s="107">
        <f>G234</f>
        <v/>
      </c>
      <c r="I232" s="107">
        <f>H234</f>
        <v/>
      </c>
      <c r="J232" s="107">
        <f>I234</f>
        <v/>
      </c>
      <c r="K232" s="107">
        <f>J234</f>
        <v/>
      </c>
      <c r="L232" s="107">
        <f>K234</f>
        <v/>
      </c>
      <c r="M232" s="107">
        <f>L234</f>
        <v/>
      </c>
      <c r="N232" s="107">
        <f>M234</f>
        <v/>
      </c>
      <c r="O232" s="107">
        <f>N234</f>
        <v/>
      </c>
      <c r="P232" s="107">
        <f>O234</f>
        <v/>
      </c>
      <c r="Q232" s="107">
        <f>P234</f>
        <v/>
      </c>
      <c r="R232" s="107">
        <f>Q234</f>
        <v/>
      </c>
      <c r="S232" s="107">
        <f>R234</f>
        <v/>
      </c>
      <c r="T232" s="107">
        <f>S234</f>
        <v/>
      </c>
      <c r="U232" s="107" t="n"/>
      <c r="V232" s="107" t="n"/>
      <c r="W232" s="107" t="n"/>
    </row>
    <row r="233" ht="14.1" customHeight="1" s="109">
      <c r="C233" s="107" t="inlineStr">
        <is>
          <t>Timing difference</t>
        </is>
      </c>
      <c r="D233" s="118" t="n"/>
      <c r="E233" s="107" t="n"/>
      <c r="F233" s="107">
        <f>F228-F218</f>
        <v/>
      </c>
      <c r="G233" s="159">
        <f>G228-G218</f>
        <v/>
      </c>
      <c r="H233" s="159">
        <f>H228-H218</f>
        <v/>
      </c>
      <c r="I233" s="159">
        <f>I228-I218</f>
        <v/>
      </c>
      <c r="J233" s="159">
        <f>J228-J218</f>
        <v/>
      </c>
      <c r="K233" s="159">
        <f>K228-K218</f>
        <v/>
      </c>
      <c r="L233" s="159">
        <f>L228-L218</f>
        <v/>
      </c>
      <c r="M233" s="159">
        <f>M228-M218</f>
        <v/>
      </c>
      <c r="N233" s="159">
        <f>N228-N218</f>
        <v/>
      </c>
      <c r="O233" s="159">
        <f>O228-O218</f>
        <v/>
      </c>
      <c r="P233" s="159">
        <f>P228-P218</f>
        <v/>
      </c>
      <c r="Q233" s="159">
        <f>Q228-Q218</f>
        <v/>
      </c>
      <c r="R233" s="159">
        <f>R228-R218</f>
        <v/>
      </c>
      <c r="S233" s="159">
        <f>S228-S218</f>
        <v/>
      </c>
      <c r="T233" s="159">
        <f>T228-T218</f>
        <v/>
      </c>
      <c r="U233" s="107" t="n"/>
      <c r="V233" s="107" t="n"/>
      <c r="W233" s="107" t="n"/>
    </row>
    <row r="234" ht="14.1" customHeight="1" s="109">
      <c r="C234" s="146" t="inlineStr">
        <is>
          <t>Closing balance</t>
        </is>
      </c>
      <c r="D234" s="169" t="n"/>
      <c r="E234" s="146" t="n">
        <v>0</v>
      </c>
      <c r="F234" s="146">
        <f>F232+F233</f>
        <v/>
      </c>
      <c r="G234" s="107">
        <f>G232+G233</f>
        <v/>
      </c>
      <c r="H234" s="107">
        <f>H232+H233</f>
        <v/>
      </c>
      <c r="I234" s="107">
        <f>I232+I233</f>
        <v/>
      </c>
      <c r="J234" s="107">
        <f>J232+J233</f>
        <v/>
      </c>
      <c r="K234" s="107">
        <f>K232+K233</f>
        <v/>
      </c>
      <c r="L234" s="107">
        <f>L232+L233</f>
        <v/>
      </c>
      <c r="M234" s="107">
        <f>M232+M233</f>
        <v/>
      </c>
      <c r="N234" s="107">
        <f>N232+N233</f>
        <v/>
      </c>
      <c r="O234" s="107">
        <f>O232+O233</f>
        <v/>
      </c>
      <c r="P234" s="107">
        <f>P232+P233</f>
        <v/>
      </c>
      <c r="Q234" s="107">
        <f>Q232+Q233</f>
        <v/>
      </c>
      <c r="R234" s="107">
        <f>R232+R233</f>
        <v/>
      </c>
      <c r="S234" s="107">
        <f>S232+S233</f>
        <v/>
      </c>
      <c r="T234" s="107">
        <f>T232+T233</f>
        <v/>
      </c>
      <c r="U234" s="107" t="n"/>
      <c r="V234" s="107" t="n"/>
      <c r="W234" s="107" t="n"/>
    </row>
    <row r="235" ht="14.1" customHeight="1" s="109">
      <c r="C235" s="107" t="n"/>
      <c r="D235" s="118" t="n"/>
      <c r="E235" s="107" t="n"/>
      <c r="F235" s="107" t="n"/>
      <c r="G235" s="107" t="n"/>
      <c r="H235" s="107" t="n"/>
      <c r="I235" s="107" t="n"/>
      <c r="J235" s="107" t="n"/>
      <c r="K235" s="107" t="n"/>
      <c r="L235" s="107" t="n"/>
      <c r="M235" s="107" t="n"/>
      <c r="N235" s="107" t="n"/>
      <c r="O235" s="107" t="n"/>
      <c r="P235" s="107" t="n"/>
      <c r="Q235" s="107" t="n"/>
      <c r="R235" s="107" t="n"/>
      <c r="S235" s="107" t="n"/>
      <c r="T235" s="107" t="n"/>
      <c r="U235" s="107" t="n"/>
      <c r="V235" s="107" t="n"/>
      <c r="W235" s="107" t="n"/>
    </row>
    <row r="236" ht="14.1" customHeight="1" s="109">
      <c r="C236" s="107" t="inlineStr">
        <is>
          <t>Deferred tax asset/liability (depreciation timing differences)</t>
        </is>
      </c>
      <c r="D236" s="118" t="n"/>
      <c r="E236" s="107" t="n"/>
      <c r="F236" s="107">
        <f>-$E214*F234</f>
        <v/>
      </c>
      <c r="G236" s="107">
        <f>-$E214*G234</f>
        <v/>
      </c>
      <c r="H236" s="107">
        <f>-$E214*H234</f>
        <v/>
      </c>
      <c r="I236" s="107">
        <f>-$E214*I234</f>
        <v/>
      </c>
      <c r="J236" s="107">
        <f>-$E214*J234</f>
        <v/>
      </c>
      <c r="K236" s="107">
        <f>-$E214*K234</f>
        <v/>
      </c>
      <c r="L236" s="107">
        <f>-$E214*L234</f>
        <v/>
      </c>
      <c r="M236" s="107">
        <f>-$E214*M234</f>
        <v/>
      </c>
      <c r="N236" s="107">
        <f>-$E214*N234</f>
        <v/>
      </c>
      <c r="O236" s="107">
        <f>-$E214*O234</f>
        <v/>
      </c>
      <c r="P236" s="107">
        <f>-$E214*P234</f>
        <v/>
      </c>
      <c r="Q236" s="107">
        <f>-$E214*Q234</f>
        <v/>
      </c>
      <c r="R236" s="107">
        <f>-$E214*R234</f>
        <v/>
      </c>
      <c r="S236" s="107">
        <f>-$E214*S234</f>
        <v/>
      </c>
      <c r="T236" s="107">
        <f>-$E214*T234</f>
        <v/>
      </c>
      <c r="U236" s="107" t="n"/>
      <c r="V236" s="107" t="n"/>
      <c r="W236" s="107" t="n"/>
    </row>
    <row r="237" ht="14.1" customHeight="1" s="109">
      <c r="C237" s="107" t="n"/>
      <c r="D237" s="118" t="n"/>
      <c r="E237" s="107" t="n"/>
      <c r="F237" s="107" t="n"/>
      <c r="G237" s="107" t="n"/>
      <c r="H237" s="107" t="n"/>
      <c r="I237" s="107" t="n"/>
      <c r="J237" s="107" t="n"/>
      <c r="K237" s="107" t="n"/>
      <c r="L237" s="107" t="n"/>
      <c r="M237" s="107" t="n"/>
      <c r="N237" s="107" t="n"/>
      <c r="O237" s="107" t="n"/>
      <c r="P237" s="107" t="n"/>
      <c r="Q237" s="107" t="n"/>
      <c r="R237" s="107" t="n"/>
      <c r="S237" s="107" t="n"/>
      <c r="T237" s="107" t="n"/>
      <c r="U237" s="107" t="n"/>
      <c r="V237" s="107" t="n"/>
      <c r="W237" s="107" t="n"/>
    </row>
    <row r="238" ht="14.1" customHeight="1" s="109">
      <c r="C238" s="107" t="inlineStr">
        <is>
          <t>Deferred tax asset (depreciation timing differences)</t>
        </is>
      </c>
      <c r="D238" s="118" t="n"/>
      <c r="E238" s="107" t="n"/>
      <c r="F238" s="107">
        <f>-F236*(F236&lt;0)</f>
        <v/>
      </c>
      <c r="G238" s="107">
        <f>-G236*(G236&lt;0)</f>
        <v/>
      </c>
      <c r="H238" s="107">
        <f>-H236*(H236&lt;0)</f>
        <v/>
      </c>
      <c r="I238" s="107">
        <f>-I236*(I236&lt;0)</f>
        <v/>
      </c>
      <c r="J238" s="107">
        <f>-J236*(J236&lt;0)</f>
        <v/>
      </c>
      <c r="K238" s="107">
        <f>-K236*(K236&lt;0)</f>
        <v/>
      </c>
      <c r="L238" s="107">
        <f>-L236*(L236&lt;0)</f>
        <v/>
      </c>
      <c r="M238" s="107">
        <f>-M236*(M236&lt;0)</f>
        <v/>
      </c>
      <c r="N238" s="107">
        <f>-N236*(N236&lt;0)</f>
        <v/>
      </c>
      <c r="O238" s="107">
        <f>-O236*(O236&lt;0)</f>
        <v/>
      </c>
      <c r="P238" s="107">
        <f>-P236*(P236&lt;0)</f>
        <v/>
      </c>
      <c r="Q238" s="107">
        <f>-Q236*(Q236&lt;0)</f>
        <v/>
      </c>
      <c r="R238" s="107">
        <f>-R236*(R236&lt;0)</f>
        <v/>
      </c>
      <c r="S238" s="107">
        <f>-S236*(S236&lt;0)</f>
        <v/>
      </c>
      <c r="T238" s="107">
        <f>-T236*(T236&lt;0)</f>
        <v/>
      </c>
      <c r="U238" s="107" t="n"/>
      <c r="V238" s="107" t="n"/>
      <c r="W238" s="107" t="n"/>
    </row>
    <row r="239" ht="14.1" customHeight="1" s="109">
      <c r="B239" s="110" t="n"/>
      <c r="C239" s="107" t="inlineStr">
        <is>
          <t>Deferred tax liability (depreciation timing differences)</t>
        </is>
      </c>
      <c r="D239" s="118" t="n"/>
      <c r="E239" s="107" t="n"/>
      <c r="F239" s="107">
        <f>F236*(F236&gt;0)</f>
        <v/>
      </c>
      <c r="G239" s="107">
        <f>G236*(G236&gt;0)</f>
        <v/>
      </c>
      <c r="H239" s="107">
        <f>H236*(H236&gt;0)</f>
        <v/>
      </c>
      <c r="I239" s="107">
        <f>I236*(I236&gt;0)</f>
        <v/>
      </c>
      <c r="J239" s="107">
        <f>J236*(J236&gt;0)</f>
        <v/>
      </c>
      <c r="K239" s="107">
        <f>K236*(K236&gt;0)</f>
        <v/>
      </c>
      <c r="L239" s="107">
        <f>L236*(L236&gt;0)</f>
        <v/>
      </c>
      <c r="M239" s="107">
        <f>M236*(M236&gt;0)</f>
        <v/>
      </c>
      <c r="N239" s="107">
        <f>N236*(N236&gt;0)</f>
        <v/>
      </c>
      <c r="O239" s="107">
        <f>O236*(O236&gt;0)</f>
        <v/>
      </c>
      <c r="P239" s="107">
        <f>P236*(P236&gt;0)</f>
        <v/>
      </c>
      <c r="Q239" s="107">
        <f>Q236*(Q236&gt;0)</f>
        <v/>
      </c>
      <c r="R239" s="107">
        <f>R236*(R236&gt;0)</f>
        <v/>
      </c>
      <c r="S239" s="107">
        <f>S236*(S236&gt;0)</f>
        <v/>
      </c>
      <c r="T239" s="107">
        <f>T236*(T236&gt;0)</f>
        <v/>
      </c>
      <c r="U239" s="107" t="n"/>
      <c r="V239" s="107" t="n"/>
      <c r="W239" s="107" t="n"/>
    </row>
    <row r="240" ht="14.1" customHeight="1" s="109">
      <c r="B240" s="110" t="n"/>
      <c r="C240" s="107" t="n"/>
      <c r="D240" s="118" t="n"/>
      <c r="E240" s="107" t="n"/>
      <c r="F240" s="107" t="n"/>
      <c r="G240" s="107" t="n"/>
      <c r="H240" s="107" t="n"/>
      <c r="I240" s="107" t="n"/>
      <c r="J240" s="107" t="n"/>
      <c r="K240" s="107" t="n"/>
      <c r="L240" s="107" t="n"/>
      <c r="M240" s="107" t="n"/>
      <c r="N240" s="107" t="n"/>
      <c r="O240" s="107" t="n"/>
      <c r="P240" s="107" t="n"/>
      <c r="Q240" s="107" t="n"/>
      <c r="R240" s="107" t="n"/>
      <c r="S240" s="107" t="n"/>
      <c r="T240" s="107" t="n"/>
      <c r="U240" s="107" t="n"/>
      <c r="V240" s="107" t="n"/>
      <c r="W240" s="107" t="n"/>
    </row>
    <row r="241" ht="14.1" customFormat="1" customHeight="1" s="133">
      <c r="A241" s="133" t="inlineStr">
        <is>
          <t>Sheet End</t>
        </is>
      </c>
      <c r="B241" s="134" t="n"/>
      <c r="C241" s="134" t="n"/>
      <c r="D241" s="164" t="n"/>
      <c r="E241" s="134" t="n"/>
      <c r="F241" s="134" t="n"/>
      <c r="G241" s="134" t="n"/>
      <c r="H241" s="134" t="n"/>
      <c r="I241" s="134" t="n"/>
      <c r="J241" s="134" t="n"/>
      <c r="K241" s="134" t="n"/>
      <c r="L241" s="134" t="n"/>
      <c r="M241" s="134" t="n"/>
      <c r="N241" s="134" t="n"/>
      <c r="O241" s="134" t="n"/>
      <c r="P241" s="134" t="n"/>
      <c r="Q241" s="134" t="n"/>
      <c r="R241" s="134" t="n"/>
      <c r="S241" s="134" t="n"/>
      <c r="T241" s="134" t="n"/>
    </row>
    <row r="242" ht="14.1" customHeight="1" s="109">
      <c r="D242" s="165" t="n"/>
    </row>
    <row r="243" ht="14.1" customHeight="1" s="109">
      <c r="D243" s="165" t="n"/>
    </row>
    <row r="244" ht="14.1" customHeight="1" s="109">
      <c r="D244" s="165" t="n"/>
    </row>
    <row r="245" ht="14.1" customHeight="1" s="109">
      <c r="D245" s="170" t="n"/>
    </row>
    <row r="246" ht="14.1" customHeight="1" s="109">
      <c r="D246" s="170" t="n"/>
    </row>
    <row r="247" ht="14.1" customHeight="1" s="109">
      <c r="D247" s="170" t="n"/>
    </row>
    <row r="248" ht="14.1" customHeight="1" s="109">
      <c r="D248" s="170" t="n"/>
    </row>
    <row r="249" ht="14.1" customHeight="1" s="109">
      <c r="D249" s="170" t="n"/>
    </row>
    <row r="250" ht="14.1" customHeight="1" s="109">
      <c r="D250" s="170" t="n"/>
    </row>
    <row r="251" ht="14.1" customHeight="1" s="109">
      <c r="D251" s="170" t="n"/>
    </row>
    <row r="252" ht="14.1" customHeight="1" s="109">
      <c r="D252" s="170" t="n"/>
    </row>
    <row r="253" ht="14.1" customHeight="1" s="109">
      <c r="D253" s="170" t="n"/>
    </row>
    <row r="254" ht="14.1" customHeight="1" s="109">
      <c r="D254" s="170" t="n"/>
    </row>
    <row r="255" ht="14.1" customHeight="1" s="109">
      <c r="D255" s="170" t="n"/>
    </row>
    <row r="256" ht="14.1" customHeight="1" s="109">
      <c r="D256" s="170" t="n"/>
    </row>
    <row r="257" ht="14.1" customHeight="1" s="109">
      <c r="D257" s="170" t="n"/>
    </row>
    <row r="258" ht="14.1" customHeight="1" s="109">
      <c r="D258" s="170" t="n"/>
    </row>
    <row r="259" ht="14.1" customHeight="1" s="109">
      <c r="D259" s="171" t="n"/>
    </row>
    <row r="260" ht="14.1" customHeight="1" s="109">
      <c r="D260" s="171" t="n"/>
    </row>
    <row r="261" ht="14.1" customHeight="1" s="109">
      <c r="D261" s="171" t="n"/>
    </row>
    <row r="262" ht="14.1" customHeight="1" s="109">
      <c r="D262" s="171" t="n"/>
    </row>
    <row r="263" ht="14.1" customHeight="1" s="109">
      <c r="D263" s="171" t="n"/>
    </row>
    <row r="264" ht="14.1" customHeight="1" s="109">
      <c r="D264" s="171" t="n"/>
    </row>
    <row r="265" ht="14.1" customHeight="1" s="109">
      <c r="D265" s="171" t="n"/>
    </row>
    <row r="266" ht="14.1" customHeight="1" s="109">
      <c r="D266" s="171" t="n"/>
    </row>
    <row r="267" ht="14.1" customHeight="1" s="109">
      <c r="D267" s="171" t="n"/>
    </row>
    <row r="268" ht="14.1" customHeight="1" s="109">
      <c r="D268" s="171" t="n"/>
    </row>
    <row r="269" ht="14.1" customHeight="1" s="109">
      <c r="D269" s="171" t="n"/>
    </row>
    <row r="270" ht="14.1" customHeight="1" s="109">
      <c r="D270" s="171" t="n"/>
    </row>
    <row r="271" ht="14.1" customHeight="1" s="109">
      <c r="D271" s="171" t="n"/>
    </row>
    <row r="272" ht="14.1" customHeight="1" s="109">
      <c r="D272" s="171" t="n"/>
    </row>
    <row r="273" ht="14.1" customHeight="1" s="109">
      <c r="D273" s="171" t="n"/>
    </row>
    <row r="274" ht="14.1" customHeight="1" s="109">
      <c r="D274" s="171" t="n"/>
    </row>
    <row r="275" ht="14.1" customHeight="1" s="109">
      <c r="D275" s="171" t="n"/>
    </row>
    <row r="276" ht="14.1" customHeight="1" s="109">
      <c r="D276" s="171" t="n"/>
    </row>
    <row r="277" ht="14.1" customHeight="1" s="109">
      <c r="D277" s="171" t="n"/>
    </row>
    <row r="278" ht="14.1" customHeight="1" s="109">
      <c r="D278" s="171" t="n"/>
    </row>
    <row r="279" ht="14.1" customHeight="1" s="109">
      <c r="D279" s="171" t="n"/>
    </row>
    <row r="280" ht="14.1" customHeight="1" s="109">
      <c r="D280" s="171" t="n"/>
    </row>
    <row r="281" ht="14.1" customHeight="1" s="109">
      <c r="D281" s="171" t="n"/>
    </row>
    <row r="282" ht="14.1" customHeight="1" s="109">
      <c r="D282" s="171" t="n"/>
    </row>
    <row r="283" ht="14.1" customHeight="1" s="109">
      <c r="D283" s="172" t="n"/>
    </row>
    <row r="284" ht="14.1" customHeight="1" s="109">
      <c r="D284" s="172" t="n"/>
    </row>
    <row r="285" ht="14.1" customHeight="1" s="109">
      <c r="D285" s="172" t="n"/>
    </row>
    <row r="286" ht="14.1" customHeight="1" s="109">
      <c r="D286" s="172" t="n"/>
    </row>
    <row r="287" ht="14.1" customHeight="1" s="109">
      <c r="D287" s="172" t="n"/>
    </row>
    <row r="288" ht="14.1" customHeight="1" s="109">
      <c r="D288" s="172" t="n"/>
    </row>
    <row r="289" ht="14.1" customHeight="1" s="109">
      <c r="D289" s="172" t="n"/>
    </row>
    <row r="290" ht="14.1" customHeight="1" s="109">
      <c r="D290" s="172" t="n"/>
    </row>
    <row r="291" ht="14.1" customHeight="1" s="109">
      <c r="D291" s="172" t="n"/>
    </row>
    <row r="292" ht="14.1" customHeight="1" s="109">
      <c r="D292" s="172" t="n"/>
    </row>
    <row r="293" ht="14.1" customHeight="1" s="109">
      <c r="D293" s="172" t="n"/>
    </row>
    <row r="294" ht="14.1" customHeight="1" s="109">
      <c r="D294" s="172" t="n"/>
    </row>
    <row r="295" ht="14.1" customHeight="1" s="109">
      <c r="D295" s="172" t="n"/>
    </row>
    <row r="296" ht="14.1" customHeight="1" s="109">
      <c r="D296" s="172" t="n"/>
    </row>
    <row r="297" ht="14.1" customHeight="1" s="109">
      <c r="D297" s="172" t="n"/>
    </row>
    <row r="298" ht="14.1" customHeight="1" s="109">
      <c r="D298" s="172" t="n"/>
    </row>
    <row r="299" ht="14.1" customHeight="1" s="109">
      <c r="D299" s="172" t="n"/>
    </row>
    <row r="300" ht="14.1" customHeight="1" s="109">
      <c r="D300" s="172" t="n"/>
    </row>
    <row r="301" ht="14.1" customHeight="1" s="109">
      <c r="D301" s="172" t="n"/>
    </row>
    <row r="302" ht="14.1" customHeight="1" s="109">
      <c r="F302" s="107" t="n"/>
      <c r="G302" s="107" t="n"/>
    </row>
    <row r="303" ht="14.1" customHeight="1" s="109">
      <c r="F303" s="107" t="n"/>
      <c r="G303" s="107" t="n"/>
    </row>
    <row r="304" ht="14.1" customHeight="1" s="109">
      <c r="F304" s="107" t="n"/>
      <c r="G304" s="107" t="n"/>
    </row>
    <row r="305" ht="14.1" customHeight="1" s="109">
      <c r="F305" s="107" t="n"/>
      <c r="G305" s="107" t="n"/>
    </row>
    <row r="306" ht="14.1" customHeight="1" s="109">
      <c r="F306" s="107" t="n"/>
      <c r="G306" s="107" t="n"/>
    </row>
    <row r="307" ht="14.1" customHeight="1" s="109">
      <c r="F307" s="107" t="n"/>
      <c r="G307" s="107" t="n"/>
    </row>
    <row r="308" ht="14.1" customHeight="1" s="109">
      <c r="F308" s="107" t="n"/>
      <c r="G308" s="107" t="n"/>
    </row>
    <row r="309" ht="14.1" customHeight="1" s="109">
      <c r="F309" s="107" t="n"/>
      <c r="G309" s="107" t="n"/>
    </row>
    <row r="310" ht="14.1" customHeight="1" s="109">
      <c r="F310" s="107" t="n"/>
      <c r="G310" s="107" t="n"/>
    </row>
  </sheetData>
  <pageMargins left="0.7480314960629921" right="0.7480314960629921" top="0.984251968503937" bottom="0.984251968503937" header="0.5118110236220472" footer="0.5118110236220472"/>
  <pageSetup orientation="landscape" paperSize="9" scale="64" cellComments="asDisplayed"/>
</worksheet>
</file>

<file path=xl/worksheets/sheet3.xml><?xml version="1.0" encoding="utf-8"?>
<worksheet xmlns="http://schemas.openxmlformats.org/spreadsheetml/2006/main">
  <sheetPr codeName="Sheet3" enableFormatConditionsCalculation="0">
    <outlinePr summaryBelow="1" summaryRight="1"/>
    <pageSetUpPr fitToPage="1"/>
  </sheetPr>
  <dimension ref="A1:V94"/>
  <sheetViews>
    <sheetView showGridLines="0" zoomScale="90" zoomScaleNormal="90" zoomScalePageLayoutView="90" workbookViewId="0">
      <pane xSplit="5" ySplit="2" topLeftCell="F3" activePane="bottomRight" state="frozen"/>
      <selection activeCell="D3" sqref="D3"/>
      <selection pane="topRight" activeCell="D3" sqref="D3"/>
      <selection pane="bottomLeft" activeCell="D3" sqref="D3"/>
      <selection pane="bottomRight" activeCell="A1" sqref="A1"/>
    </sheetView>
  </sheetViews>
  <sheetFormatPr baseColWidth="8" defaultColWidth="9.140625" defaultRowHeight="14.1" customHeight="1"/>
  <cols>
    <col width="2.7109375" customWidth="1" style="107" min="1" max="2"/>
    <col width="35.85546875" customWidth="1" style="107" min="3" max="3"/>
    <col width="12.7109375" customWidth="1" style="171" min="4" max="4"/>
    <col width="12.7109375" customWidth="1" style="107" min="5" max="20"/>
    <col width="9.140625" customWidth="1" style="107" min="21" max="16384"/>
  </cols>
  <sheetData>
    <row r="1" ht="14.1" customFormat="1" customHeight="1" s="107">
      <c r="A1" s="110">
        <f>Inputs!A1</f>
        <v/>
      </c>
      <c r="D1" s="118" t="n"/>
      <c r="E1" s="111">
        <f>ModelHeader</f>
        <v/>
      </c>
      <c r="F1" s="111">
        <f>ModelHeader</f>
        <v/>
      </c>
      <c r="G1" s="111">
        <f>ModelHeader</f>
        <v/>
      </c>
      <c r="H1" s="111">
        <f>ModelHeader</f>
        <v/>
      </c>
      <c r="I1" s="111">
        <f>ModelHeader</f>
        <v/>
      </c>
      <c r="J1" s="111">
        <f>ModelHeader</f>
        <v/>
      </c>
      <c r="K1" s="111">
        <f>ModelHeader</f>
        <v/>
      </c>
      <c r="L1" s="111">
        <f>ModelHeader</f>
        <v/>
      </c>
      <c r="M1" s="111">
        <f>ModelHeader</f>
        <v/>
      </c>
      <c r="N1" s="111">
        <f>ModelHeader</f>
        <v/>
      </c>
      <c r="O1" s="111">
        <f>ModelHeader</f>
        <v/>
      </c>
      <c r="P1" s="111">
        <f>ModelHeader</f>
        <v/>
      </c>
      <c r="Q1" s="111">
        <f>ModelHeader</f>
        <v/>
      </c>
      <c r="R1" s="111">
        <f>ModelHeader</f>
        <v/>
      </c>
      <c r="S1" s="111">
        <f>ModelHeader</f>
        <v/>
      </c>
      <c r="T1" s="111">
        <f>ModelHeader</f>
        <v/>
      </c>
    </row>
    <row r="2" ht="14.1" customFormat="1" customHeight="1" s="138" thickBot="1">
      <c r="A2" s="139" t="inlineStr">
        <is>
          <t>Outputs</t>
        </is>
      </c>
      <c r="B2" s="140" t="n"/>
      <c r="C2" s="141" t="n"/>
      <c r="D2" s="173" t="n"/>
      <c r="E2" s="140">
        <f>ModelHeader</f>
        <v/>
      </c>
      <c r="F2" s="142">
        <f>ModelHeader</f>
        <v/>
      </c>
      <c r="G2" s="142">
        <f>ModelHeader</f>
        <v/>
      </c>
      <c r="H2" s="142">
        <f>ModelHeader</f>
        <v/>
      </c>
      <c r="I2" s="142">
        <f>ModelHeader</f>
        <v/>
      </c>
      <c r="J2" s="142">
        <f>ModelHeader</f>
        <v/>
      </c>
      <c r="K2" s="142">
        <f>ModelHeader</f>
        <v/>
      </c>
      <c r="L2" s="142">
        <f>ModelHeader</f>
        <v/>
      </c>
      <c r="M2" s="142">
        <f>ModelHeader</f>
        <v/>
      </c>
      <c r="N2" s="142">
        <f>ModelHeader</f>
        <v/>
      </c>
      <c r="O2" s="142">
        <f>ModelHeader</f>
        <v/>
      </c>
      <c r="P2" s="142">
        <f>ModelHeader</f>
        <v/>
      </c>
      <c r="Q2" s="142">
        <f>ModelHeader</f>
        <v/>
      </c>
      <c r="R2" s="142">
        <f>ModelHeader</f>
        <v/>
      </c>
      <c r="S2" s="142">
        <f>ModelHeader</f>
        <v/>
      </c>
      <c r="T2" s="142">
        <f>ModelHeader</f>
        <v/>
      </c>
    </row>
    <row r="3" ht="14.1" customHeight="1" s="109">
      <c r="A3" s="107" t="n"/>
      <c r="B3" s="107" t="n"/>
      <c r="C3" s="107" t="n"/>
      <c r="D3" s="171" t="n"/>
      <c r="E3" s="107" t="n"/>
      <c r="F3" s="107" t="n"/>
      <c r="G3" s="107" t="n"/>
      <c r="H3" s="107" t="n"/>
      <c r="I3" s="107" t="n"/>
      <c r="J3" s="107" t="n"/>
      <c r="K3" s="107" t="n"/>
      <c r="L3" s="107" t="n"/>
      <c r="M3" s="107" t="n"/>
      <c r="N3" s="107" t="n"/>
      <c r="O3" s="107" t="n"/>
      <c r="P3" s="107" t="n"/>
      <c r="Q3" s="107" t="n"/>
      <c r="R3" s="107" t="n"/>
      <c r="S3" s="107" t="n"/>
      <c r="T3" s="107" t="n"/>
      <c r="U3" s="107" t="n"/>
      <c r="V3" s="107" t="n"/>
    </row>
    <row r="4" ht="14.1" customFormat="1" customHeight="1" s="133">
      <c r="A4" s="133" t="inlineStr">
        <is>
          <t>Profit and Loss</t>
        </is>
      </c>
      <c r="B4" s="134" t="n"/>
      <c r="D4" s="135" t="n"/>
    </row>
    <row r="5" ht="14.1" customHeight="1" s="109">
      <c r="A5" s="107" t="n"/>
      <c r="B5" s="107" t="n"/>
      <c r="C5" s="107" t="n"/>
      <c r="D5" s="171" t="n"/>
      <c r="E5" s="107" t="n"/>
      <c r="F5" s="107" t="n"/>
      <c r="G5" s="107" t="n"/>
      <c r="H5" s="107" t="n"/>
      <c r="I5" s="107" t="n"/>
      <c r="J5" s="107" t="n"/>
      <c r="K5" s="107" t="n"/>
      <c r="L5" s="107" t="n"/>
      <c r="M5" s="107" t="n"/>
      <c r="N5" s="107" t="n"/>
      <c r="O5" s="107" t="n"/>
      <c r="P5" s="107" t="n"/>
      <c r="Q5" s="107" t="n"/>
      <c r="R5" s="107" t="n"/>
      <c r="S5" s="107" t="n"/>
      <c r="T5" s="107" t="n"/>
    </row>
    <row r="6" ht="14.1" customHeight="1" s="109">
      <c r="A6" s="107" t="n"/>
      <c r="B6" s="110" t="inlineStr">
        <is>
          <t>Sales</t>
        </is>
      </c>
      <c r="C6" s="117" t="n"/>
      <c r="D6" s="174" t="n"/>
      <c r="E6" s="117" t="n"/>
      <c r="F6" s="107">
        <f>Calculations!F47</f>
        <v/>
      </c>
      <c r="G6" s="107">
        <f>Calculations!G47</f>
        <v/>
      </c>
      <c r="H6" s="107">
        <f>Calculations!H47</f>
        <v/>
      </c>
      <c r="I6" s="107">
        <f>Calculations!I47</f>
        <v/>
      </c>
      <c r="J6" s="107">
        <f>Calculations!J47</f>
        <v/>
      </c>
      <c r="K6" s="107">
        <f>Calculations!K47</f>
        <v/>
      </c>
      <c r="L6" s="107">
        <f>Calculations!L47</f>
        <v/>
      </c>
      <c r="M6" s="107">
        <f>Calculations!M47</f>
        <v/>
      </c>
      <c r="N6" s="107">
        <f>Calculations!N47</f>
        <v/>
      </c>
      <c r="O6" s="107">
        <f>Calculations!O47</f>
        <v/>
      </c>
      <c r="P6" s="107">
        <f>Calculations!P47</f>
        <v/>
      </c>
      <c r="Q6" s="107">
        <f>Calculations!Q47</f>
        <v/>
      </c>
      <c r="R6" s="107">
        <f>Calculations!R47</f>
        <v/>
      </c>
      <c r="S6" s="107">
        <f>Calculations!S47</f>
        <v/>
      </c>
      <c r="T6" s="107">
        <f>Calculations!T47</f>
        <v/>
      </c>
      <c r="U6" s="107" t="n"/>
      <c r="V6" s="107" t="n"/>
    </row>
    <row r="7" ht="14.1" customHeight="1" s="109">
      <c r="A7" s="107" t="n"/>
      <c r="B7" s="110" t="inlineStr">
        <is>
          <t>Cost of Sales</t>
        </is>
      </c>
      <c r="C7" s="107" t="n"/>
      <c r="D7" s="174" t="n"/>
      <c r="E7" s="107" t="n"/>
      <c r="F7" s="107">
        <f>Calculations!F48</f>
        <v/>
      </c>
      <c r="G7" s="107">
        <f>Calculations!G48</f>
        <v/>
      </c>
      <c r="H7" s="107">
        <f>Calculations!H48</f>
        <v/>
      </c>
      <c r="I7" s="107">
        <f>Calculations!I48</f>
        <v/>
      </c>
      <c r="J7" s="107">
        <f>Calculations!J48</f>
        <v/>
      </c>
      <c r="K7" s="107">
        <f>Calculations!K48</f>
        <v/>
      </c>
      <c r="L7" s="107">
        <f>Calculations!L48</f>
        <v/>
      </c>
      <c r="M7" s="107">
        <f>Calculations!M48</f>
        <v/>
      </c>
      <c r="N7" s="107">
        <f>Calculations!N48</f>
        <v/>
      </c>
      <c r="O7" s="107">
        <f>Calculations!O48</f>
        <v/>
      </c>
      <c r="P7" s="107">
        <f>Calculations!P48</f>
        <v/>
      </c>
      <c r="Q7" s="107">
        <f>Calculations!Q48</f>
        <v/>
      </c>
      <c r="R7" s="107">
        <f>Calculations!R48</f>
        <v/>
      </c>
      <c r="S7" s="107">
        <f>Calculations!S48</f>
        <v/>
      </c>
      <c r="T7" s="107">
        <f>Calculations!T48</f>
        <v/>
      </c>
      <c r="U7" s="107" t="n"/>
      <c r="V7" s="107" t="n"/>
    </row>
    <row r="8" ht="14.1" customHeight="1" s="109">
      <c r="A8" s="107" t="n"/>
      <c r="B8" s="167" t="inlineStr">
        <is>
          <t>Gross Margin</t>
        </is>
      </c>
      <c r="C8" s="146" t="n"/>
      <c r="D8" s="175" t="n"/>
      <c r="E8" s="146" t="n"/>
      <c r="F8" s="146">
        <f>F6+F7</f>
        <v/>
      </c>
      <c r="G8" s="146">
        <f>G6+G7</f>
        <v/>
      </c>
      <c r="H8" s="146">
        <f>H6+H7</f>
        <v/>
      </c>
      <c r="I8" s="146">
        <f>I6+I7</f>
        <v/>
      </c>
      <c r="J8" s="146">
        <f>J6+J7</f>
        <v/>
      </c>
      <c r="K8" s="146">
        <f>K6+K7</f>
        <v/>
      </c>
      <c r="L8" s="146">
        <f>L6+L7</f>
        <v/>
      </c>
      <c r="M8" s="146">
        <f>M6+M7</f>
        <v/>
      </c>
      <c r="N8" s="146">
        <f>N6+N7</f>
        <v/>
      </c>
      <c r="O8" s="146">
        <f>O6+O7</f>
        <v/>
      </c>
      <c r="P8" s="146">
        <f>P6+P7</f>
        <v/>
      </c>
      <c r="Q8" s="146">
        <f>Q6+Q7</f>
        <v/>
      </c>
      <c r="R8" s="146">
        <f>R6+R7</f>
        <v/>
      </c>
      <c r="S8" s="146">
        <f>S6+S7</f>
        <v/>
      </c>
      <c r="T8" s="146">
        <f>T6+T7</f>
        <v/>
      </c>
      <c r="U8" s="107" t="n"/>
      <c r="V8" s="107" t="n"/>
    </row>
    <row r="9" ht="14.1" customHeight="1" s="109">
      <c r="A9" s="107" t="n"/>
      <c r="B9" s="107" t="n"/>
      <c r="C9" s="107" t="n"/>
      <c r="D9" s="174" t="n"/>
      <c r="E9" s="107" t="n"/>
      <c r="F9" s="107" t="n"/>
      <c r="G9" s="107" t="n"/>
      <c r="H9" s="107" t="n"/>
      <c r="I9" s="107" t="n"/>
      <c r="J9" s="107" t="n"/>
      <c r="K9" s="107" t="n"/>
      <c r="L9" s="107" t="n"/>
      <c r="M9" s="107" t="n"/>
      <c r="N9" s="107" t="n"/>
      <c r="O9" s="107" t="n"/>
      <c r="P9" s="107" t="n"/>
      <c r="Q9" s="107" t="n"/>
      <c r="R9" s="107" t="n"/>
      <c r="S9" s="107" t="n"/>
      <c r="T9" s="107" t="n"/>
      <c r="U9" s="107" t="n"/>
      <c r="V9" s="107" t="n"/>
    </row>
    <row r="10" ht="14.1" customHeight="1" s="109">
      <c r="A10" s="107" t="n"/>
      <c r="B10" s="110" t="inlineStr">
        <is>
          <t>Overhead Expenses</t>
        </is>
      </c>
      <c r="C10" s="117" t="n"/>
      <c r="D10" s="174" t="n"/>
      <c r="E10" s="117" t="n"/>
      <c r="F10" s="107" t="n"/>
      <c r="G10" s="107" t="n"/>
      <c r="H10" s="107" t="n"/>
      <c r="I10" s="107" t="n"/>
      <c r="J10" s="107" t="n"/>
      <c r="K10" s="107" t="n"/>
      <c r="L10" s="107" t="n"/>
      <c r="M10" s="107" t="n"/>
      <c r="N10" s="107" t="n"/>
      <c r="O10" s="107" t="n"/>
      <c r="P10" s="107" t="n"/>
      <c r="Q10" s="107" t="n"/>
      <c r="R10" s="107" t="n"/>
      <c r="S10" s="107" t="n"/>
      <c r="T10" s="107" t="n"/>
      <c r="U10" s="107" t="n"/>
      <c r="V10" s="107" t="n"/>
    </row>
    <row r="11" ht="14.1" customHeight="1" s="109">
      <c r="A11" s="107" t="n"/>
      <c r="B11" s="107" t="n"/>
      <c r="C11" s="107" t="inlineStr">
        <is>
          <t>Sales</t>
        </is>
      </c>
      <c r="D11" s="174" t="n"/>
      <c r="E11" s="107" t="n"/>
      <c r="F11" s="107">
        <f>-Calculations!F55</f>
        <v/>
      </c>
      <c r="G11" s="107">
        <f>-Calculations!G55</f>
        <v/>
      </c>
      <c r="H11" s="107">
        <f>-Calculations!H55</f>
        <v/>
      </c>
      <c r="I11" s="107">
        <f>-Calculations!I55</f>
        <v/>
      </c>
      <c r="J11" s="107">
        <f>-Calculations!J55</f>
        <v/>
      </c>
      <c r="K11" s="107">
        <f>-Calculations!K55</f>
        <v/>
      </c>
      <c r="L11" s="107">
        <f>-Calculations!L55</f>
        <v/>
      </c>
      <c r="M11" s="107">
        <f>-Calculations!M55</f>
        <v/>
      </c>
      <c r="N11" s="107">
        <f>-Calculations!N55</f>
        <v/>
      </c>
      <c r="O11" s="107">
        <f>-Calculations!O55</f>
        <v/>
      </c>
      <c r="P11" s="107">
        <f>-Calculations!P55</f>
        <v/>
      </c>
      <c r="Q11" s="107">
        <f>-Calculations!Q55</f>
        <v/>
      </c>
      <c r="R11" s="107">
        <f>-Calculations!R55</f>
        <v/>
      </c>
      <c r="S11" s="107">
        <f>-Calculations!S55</f>
        <v/>
      </c>
      <c r="T11" s="107">
        <f>-Calculations!T55</f>
        <v/>
      </c>
      <c r="U11" s="107" t="n"/>
      <c r="V11" s="107" t="n"/>
    </row>
    <row r="12" ht="14.1" customHeight="1" s="109">
      <c r="A12" s="107" t="n"/>
      <c r="B12" s="107" t="n"/>
      <c r="C12" s="107" t="inlineStr">
        <is>
          <t>Marketing</t>
        </is>
      </c>
      <c r="D12" s="174" t="n"/>
      <c r="E12" s="107" t="n"/>
      <c r="F12" s="107">
        <f>-Calculations!F60</f>
        <v/>
      </c>
      <c r="G12" s="107">
        <f>-Calculations!G60</f>
        <v/>
      </c>
      <c r="H12" s="107">
        <f>-Calculations!H60</f>
        <v/>
      </c>
      <c r="I12" s="107">
        <f>-Calculations!I60</f>
        <v/>
      </c>
      <c r="J12" s="107">
        <f>-Calculations!J60</f>
        <v/>
      </c>
      <c r="K12" s="107">
        <f>-Calculations!K60</f>
        <v/>
      </c>
      <c r="L12" s="107">
        <f>-Calculations!L60</f>
        <v/>
      </c>
      <c r="M12" s="107">
        <f>-Calculations!M60</f>
        <v/>
      </c>
      <c r="N12" s="107">
        <f>-Calculations!N60</f>
        <v/>
      </c>
      <c r="O12" s="107">
        <f>-Calculations!O60</f>
        <v/>
      </c>
      <c r="P12" s="107">
        <f>-Calculations!P60</f>
        <v/>
      </c>
      <c r="Q12" s="107">
        <f>-Calculations!Q60</f>
        <v/>
      </c>
      <c r="R12" s="107">
        <f>-Calculations!R60</f>
        <v/>
      </c>
      <c r="S12" s="107">
        <f>-Calculations!S60</f>
        <v/>
      </c>
      <c r="T12" s="107">
        <f>-Calculations!T60</f>
        <v/>
      </c>
      <c r="U12" s="107" t="n"/>
      <c r="V12" s="107" t="n"/>
    </row>
    <row r="13" ht="14.1" customHeight="1" s="109">
      <c r="A13" s="107" t="n"/>
      <c r="B13" s="107" t="n"/>
      <c r="C13" s="107" t="inlineStr">
        <is>
          <t>Other</t>
        </is>
      </c>
      <c r="D13" s="174" t="n"/>
      <c r="E13" s="107" t="n"/>
      <c r="F13" s="107">
        <f>-Calculations!F63</f>
        <v/>
      </c>
      <c r="G13" s="107">
        <f>-Calculations!G63</f>
        <v/>
      </c>
      <c r="H13" s="107">
        <f>-Calculations!H63</f>
        <v/>
      </c>
      <c r="I13" s="107">
        <f>-Calculations!I63</f>
        <v/>
      </c>
      <c r="J13" s="107">
        <f>-Calculations!J63</f>
        <v/>
      </c>
      <c r="K13" s="107">
        <f>-Calculations!K63</f>
        <v/>
      </c>
      <c r="L13" s="107">
        <f>-Calculations!L63</f>
        <v/>
      </c>
      <c r="M13" s="107">
        <f>-Calculations!M63</f>
        <v/>
      </c>
      <c r="N13" s="107">
        <f>-Calculations!N63</f>
        <v/>
      </c>
      <c r="O13" s="107">
        <f>-Calculations!O63</f>
        <v/>
      </c>
      <c r="P13" s="107">
        <f>-Calculations!P63</f>
        <v/>
      </c>
      <c r="Q13" s="107">
        <f>-Calculations!Q63</f>
        <v/>
      </c>
      <c r="R13" s="107">
        <f>-Calculations!R63</f>
        <v/>
      </c>
      <c r="S13" s="107">
        <f>-Calculations!S63</f>
        <v/>
      </c>
      <c r="T13" s="107">
        <f>-Calculations!T63</f>
        <v/>
      </c>
      <c r="U13" s="107" t="n"/>
      <c r="V13" s="107" t="n"/>
    </row>
    <row r="14" ht="14.1" customHeight="1" s="109">
      <c r="A14" s="107" t="n"/>
      <c r="B14" s="117" t="n"/>
      <c r="C14" s="176" t="inlineStr">
        <is>
          <t>Total overhead expenses</t>
        </is>
      </c>
      <c r="D14" s="175" t="n"/>
      <c r="E14" s="176" t="n"/>
      <c r="F14" s="146">
        <f>SUM(F11:F13)</f>
        <v/>
      </c>
      <c r="G14" s="146">
        <f>SUM(G11:G13)</f>
        <v/>
      </c>
      <c r="H14" s="146">
        <f>SUM(H11:H13)</f>
        <v/>
      </c>
      <c r="I14" s="146">
        <f>SUM(I11:I13)</f>
        <v/>
      </c>
      <c r="J14" s="146">
        <f>SUM(J11:J13)</f>
        <v/>
      </c>
      <c r="K14" s="146">
        <f>SUM(K11:K13)</f>
        <v/>
      </c>
      <c r="L14" s="146">
        <f>SUM(L11:L13)</f>
        <v/>
      </c>
      <c r="M14" s="146">
        <f>SUM(M11:M13)</f>
        <v/>
      </c>
      <c r="N14" s="146">
        <f>SUM(N11:N13)</f>
        <v/>
      </c>
      <c r="O14" s="146">
        <f>SUM(O11:O13)</f>
        <v/>
      </c>
      <c r="P14" s="146">
        <f>SUM(P11:P13)</f>
        <v/>
      </c>
      <c r="Q14" s="146">
        <f>SUM(Q11:Q13)</f>
        <v/>
      </c>
      <c r="R14" s="146">
        <f>SUM(R11:R13)</f>
        <v/>
      </c>
      <c r="S14" s="146">
        <f>SUM(S11:S13)</f>
        <v/>
      </c>
      <c r="T14" s="146">
        <f>SUM(T11:T13)</f>
        <v/>
      </c>
      <c r="U14" s="107" t="n"/>
      <c r="V14" s="107" t="n"/>
    </row>
    <row r="15" ht="14.1" customHeight="1" s="109">
      <c r="A15" s="107" t="n"/>
      <c r="B15" s="117" t="n"/>
      <c r="C15" s="117" t="n"/>
      <c r="D15" s="174" t="n"/>
      <c r="E15" s="117" t="n"/>
      <c r="F15" s="107" t="n"/>
      <c r="G15" s="107" t="n"/>
      <c r="H15" s="107" t="n"/>
      <c r="I15" s="107" t="n"/>
      <c r="J15" s="107" t="n"/>
      <c r="K15" s="107" t="n"/>
      <c r="L15" s="107" t="n"/>
      <c r="M15" s="107" t="n"/>
      <c r="N15" s="107" t="n"/>
      <c r="O15" s="107" t="n"/>
      <c r="P15" s="107" t="n"/>
      <c r="Q15" s="107" t="n"/>
      <c r="R15" s="107" t="n"/>
      <c r="S15" s="107" t="n"/>
      <c r="T15" s="107" t="n"/>
      <c r="U15" s="107" t="n"/>
      <c r="V15" s="107" t="n"/>
    </row>
    <row r="16" ht="14.1" customHeight="1" s="109">
      <c r="A16" s="107" t="n"/>
      <c r="B16" s="167" t="inlineStr">
        <is>
          <t>EBITDA</t>
        </is>
      </c>
      <c r="C16" s="176" t="n"/>
      <c r="D16" s="175" t="n"/>
      <c r="E16" s="176" t="n"/>
      <c r="F16" s="146">
        <f>F8+F14</f>
        <v/>
      </c>
      <c r="G16" s="146">
        <f>G8+G14</f>
        <v/>
      </c>
      <c r="H16" s="146">
        <f>H8+H14</f>
        <v/>
      </c>
      <c r="I16" s="146">
        <f>I8+I14</f>
        <v/>
      </c>
      <c r="J16" s="146">
        <f>J8+J14</f>
        <v/>
      </c>
      <c r="K16" s="146">
        <f>K8+K14</f>
        <v/>
      </c>
      <c r="L16" s="146">
        <f>L8+L14</f>
        <v/>
      </c>
      <c r="M16" s="146">
        <f>M8+M14</f>
        <v/>
      </c>
      <c r="N16" s="146">
        <f>N8+N14</f>
        <v/>
      </c>
      <c r="O16" s="146">
        <f>O8+O14</f>
        <v/>
      </c>
      <c r="P16" s="146">
        <f>P8+P14</f>
        <v/>
      </c>
      <c r="Q16" s="146">
        <f>Q8+Q14</f>
        <v/>
      </c>
      <c r="R16" s="146">
        <f>R8+R14</f>
        <v/>
      </c>
      <c r="S16" s="146">
        <f>S8+S14</f>
        <v/>
      </c>
      <c r="T16" s="146">
        <f>T8+T14</f>
        <v/>
      </c>
      <c r="U16" s="107" t="n"/>
      <c r="V16" s="107" t="n"/>
    </row>
    <row r="17" ht="14.1" customHeight="1" s="109">
      <c r="A17" s="107" t="n"/>
      <c r="B17" s="107" t="n"/>
      <c r="C17" s="107" t="n"/>
      <c r="D17" s="174" t="n"/>
      <c r="E17" s="107" t="n"/>
      <c r="F17" s="107" t="n"/>
      <c r="G17" s="107" t="n"/>
      <c r="H17" s="107" t="n"/>
      <c r="I17" s="107" t="n"/>
      <c r="J17" s="107" t="n"/>
      <c r="K17" s="107" t="n"/>
      <c r="L17" s="107" t="n"/>
      <c r="M17" s="107" t="n"/>
      <c r="N17" s="107" t="n"/>
      <c r="O17" s="107" t="n"/>
      <c r="P17" s="107" t="n"/>
      <c r="Q17" s="107" t="n"/>
      <c r="R17" s="107" t="n"/>
      <c r="S17" s="107" t="n"/>
      <c r="T17" s="107" t="n"/>
      <c r="U17" s="107" t="n"/>
      <c r="V17" s="107" t="n"/>
    </row>
    <row r="18" ht="13.5" customHeight="1" s="109">
      <c r="A18" s="107" t="n"/>
      <c r="B18" s="107" t="n"/>
      <c r="C18" s="107" t="inlineStr">
        <is>
          <t>Depreciation</t>
        </is>
      </c>
      <c r="D18" s="174" t="n"/>
      <c r="E18" s="107" t="n"/>
      <c r="F18" s="107">
        <f>-Calculations!F118</f>
        <v/>
      </c>
      <c r="G18" s="107">
        <f>-Calculations!G118</f>
        <v/>
      </c>
      <c r="H18" s="107">
        <f>-Calculations!H118</f>
        <v/>
      </c>
      <c r="I18" s="107">
        <f>-Calculations!I118</f>
        <v/>
      </c>
      <c r="J18" s="107">
        <f>-Calculations!J118</f>
        <v/>
      </c>
      <c r="K18" s="107">
        <f>-Calculations!K118</f>
        <v/>
      </c>
      <c r="L18" s="107">
        <f>-Calculations!L118</f>
        <v/>
      </c>
      <c r="M18" s="107">
        <f>-Calculations!M118</f>
        <v/>
      </c>
      <c r="N18" s="107">
        <f>-Calculations!N118</f>
        <v/>
      </c>
      <c r="O18" s="107">
        <f>-Calculations!O118</f>
        <v/>
      </c>
      <c r="P18" s="107">
        <f>-Calculations!P118</f>
        <v/>
      </c>
      <c r="Q18" s="107">
        <f>-Calculations!Q118</f>
        <v/>
      </c>
      <c r="R18" s="107">
        <f>-Calculations!R118</f>
        <v/>
      </c>
      <c r="S18" s="107">
        <f>-Calculations!S118</f>
        <v/>
      </c>
      <c r="T18" s="107">
        <f>-Calculations!T118</f>
        <v/>
      </c>
      <c r="U18" s="107" t="n"/>
      <c r="V18" s="107" t="n"/>
    </row>
    <row r="19" ht="14.1" customHeight="1" s="109">
      <c r="A19" s="107" t="n"/>
      <c r="B19" s="107" t="n"/>
      <c r="C19" s="107" t="inlineStr">
        <is>
          <t>Interest revenue/(expense)</t>
        </is>
      </c>
      <c r="D19" s="174" t="n"/>
      <c r="E19" s="107" t="n"/>
      <c r="F19" s="107">
        <f>Calculations!F210</f>
        <v/>
      </c>
      <c r="G19" s="107">
        <f>Calculations!G210</f>
        <v/>
      </c>
      <c r="H19" s="107">
        <f>Calculations!H210</f>
        <v/>
      </c>
      <c r="I19" s="107">
        <f>Calculations!I210</f>
        <v/>
      </c>
      <c r="J19" s="107">
        <f>Calculations!J210</f>
        <v/>
      </c>
      <c r="K19" s="107">
        <f>Calculations!K210</f>
        <v/>
      </c>
      <c r="L19" s="107">
        <f>Calculations!L210</f>
        <v/>
      </c>
      <c r="M19" s="107">
        <f>Calculations!M210</f>
        <v/>
      </c>
      <c r="N19" s="107">
        <f>Calculations!N210</f>
        <v/>
      </c>
      <c r="O19" s="107">
        <f>Calculations!O210</f>
        <v/>
      </c>
      <c r="P19" s="107">
        <f>Calculations!P210</f>
        <v/>
      </c>
      <c r="Q19" s="107">
        <f>Calculations!Q210</f>
        <v/>
      </c>
      <c r="R19" s="107">
        <f>Calculations!R210</f>
        <v/>
      </c>
      <c r="S19" s="107">
        <f>Calculations!S210</f>
        <v/>
      </c>
      <c r="T19" s="107">
        <f>Calculations!T210</f>
        <v/>
      </c>
      <c r="U19" s="107" t="n"/>
      <c r="V19" s="107" t="n"/>
    </row>
    <row r="20" ht="14.1" customHeight="1" s="109">
      <c r="A20" s="107" t="n"/>
      <c r="B20" s="167" t="inlineStr">
        <is>
          <t>Profit/(Loss) before tax</t>
        </is>
      </c>
      <c r="C20" s="146" t="n"/>
      <c r="D20" s="175" t="n"/>
      <c r="E20" s="146" t="n"/>
      <c r="F20" s="146">
        <f>SUM(F16:F19)</f>
        <v/>
      </c>
      <c r="G20" s="146">
        <f>SUM(G16:G19)</f>
        <v/>
      </c>
      <c r="H20" s="146">
        <f>SUM(H16:H19)</f>
        <v/>
      </c>
      <c r="I20" s="146">
        <f>SUM(I16:I19)</f>
        <v/>
      </c>
      <c r="J20" s="146">
        <f>SUM(J16:J19)</f>
        <v/>
      </c>
      <c r="K20" s="146">
        <f>SUM(K16:K19)</f>
        <v/>
      </c>
      <c r="L20" s="146">
        <f>SUM(L16:L19)</f>
        <v/>
      </c>
      <c r="M20" s="146">
        <f>SUM(M16:M19)</f>
        <v/>
      </c>
      <c r="N20" s="146">
        <f>SUM(N16:N19)</f>
        <v/>
      </c>
      <c r="O20" s="146">
        <f>SUM(O16:O19)</f>
        <v/>
      </c>
      <c r="P20" s="146">
        <f>SUM(P16:P19)</f>
        <v/>
      </c>
      <c r="Q20" s="146">
        <f>SUM(Q16:Q19)</f>
        <v/>
      </c>
      <c r="R20" s="146">
        <f>SUM(R16:R19)</f>
        <v/>
      </c>
      <c r="S20" s="146">
        <f>SUM(S16:S19)</f>
        <v/>
      </c>
      <c r="T20" s="146">
        <f>SUM(T16:T19)</f>
        <v/>
      </c>
      <c r="U20" s="107" t="n"/>
      <c r="V20" s="107" t="n"/>
    </row>
    <row r="21" ht="14.1" customHeight="1" s="109">
      <c r="A21" s="107" t="n"/>
      <c r="B21" s="107" t="n"/>
      <c r="C21" s="107" t="n"/>
      <c r="D21" s="174" t="n"/>
      <c r="E21" s="107" t="n"/>
      <c r="F21" s="107" t="n"/>
      <c r="G21" s="107" t="n"/>
      <c r="H21" s="107" t="n"/>
      <c r="I21" s="107" t="n"/>
      <c r="J21" s="107" t="n"/>
      <c r="K21" s="107" t="n"/>
      <c r="L21" s="107" t="n"/>
      <c r="M21" s="107" t="n"/>
      <c r="N21" s="107" t="n"/>
      <c r="O21" s="107" t="n"/>
      <c r="P21" s="107" t="n"/>
      <c r="Q21" s="107" t="n"/>
      <c r="R21" s="107" t="n"/>
      <c r="S21" s="107" t="n"/>
      <c r="T21" s="107" t="n"/>
      <c r="U21" s="107" t="n"/>
      <c r="V21" s="107" t="n"/>
    </row>
    <row r="22" ht="14.1" customHeight="1" s="109">
      <c r="A22" s="107" t="n"/>
      <c r="B22" s="107" t="n"/>
      <c r="C22" s="107" t="inlineStr">
        <is>
          <t>Income tax benefit/(expense)</t>
        </is>
      </c>
      <c r="D22" s="174" t="n"/>
      <c r="E22" s="107" t="n"/>
      <c r="F22" s="107">
        <f>Calculations!F220</f>
        <v/>
      </c>
      <c r="G22" s="107">
        <f>Calculations!G220</f>
        <v/>
      </c>
      <c r="H22" s="107">
        <f>Calculations!H220</f>
        <v/>
      </c>
      <c r="I22" s="107">
        <f>Calculations!I220</f>
        <v/>
      </c>
      <c r="J22" s="107">
        <f>Calculations!J220</f>
        <v/>
      </c>
      <c r="K22" s="107">
        <f>Calculations!K220</f>
        <v/>
      </c>
      <c r="L22" s="107">
        <f>Calculations!L220</f>
        <v/>
      </c>
      <c r="M22" s="107">
        <f>Calculations!M220</f>
        <v/>
      </c>
      <c r="N22" s="107">
        <f>Calculations!N220</f>
        <v/>
      </c>
      <c r="O22" s="107">
        <f>Calculations!O220</f>
        <v/>
      </c>
      <c r="P22" s="107">
        <f>Calculations!P220</f>
        <v/>
      </c>
      <c r="Q22" s="107">
        <f>Calculations!Q220</f>
        <v/>
      </c>
      <c r="R22" s="107">
        <f>Calculations!R220</f>
        <v/>
      </c>
      <c r="S22" s="107">
        <f>Calculations!S220</f>
        <v/>
      </c>
      <c r="T22" s="107">
        <f>Calculations!T220</f>
        <v/>
      </c>
      <c r="U22" s="107" t="n"/>
      <c r="V22" s="107" t="n"/>
    </row>
    <row r="23" ht="14.1" customHeight="1" s="109" thickBot="1">
      <c r="A23" s="107" t="n"/>
      <c r="B23" s="163" t="inlineStr">
        <is>
          <t>Net Profit/(Loss) after tax</t>
        </is>
      </c>
      <c r="C23" s="160" t="n"/>
      <c r="D23" s="177" t="n"/>
      <c r="E23" s="160" t="n"/>
      <c r="F23" s="160">
        <f>F22+F20</f>
        <v/>
      </c>
      <c r="G23" s="160">
        <f>G22+G20</f>
        <v/>
      </c>
      <c r="H23" s="160">
        <f>H22+H20</f>
        <v/>
      </c>
      <c r="I23" s="160">
        <f>I22+I20</f>
        <v/>
      </c>
      <c r="J23" s="160">
        <f>J22+J20</f>
        <v/>
      </c>
      <c r="K23" s="160">
        <f>K22+K20</f>
        <v/>
      </c>
      <c r="L23" s="160">
        <f>L22+L20</f>
        <v/>
      </c>
      <c r="M23" s="160">
        <f>M22+M20</f>
        <v/>
      </c>
      <c r="N23" s="160">
        <f>N22+N20</f>
        <v/>
      </c>
      <c r="O23" s="160">
        <f>O22+O20</f>
        <v/>
      </c>
      <c r="P23" s="160">
        <f>P22+P20</f>
        <v/>
      </c>
      <c r="Q23" s="160">
        <f>Q22+Q20</f>
        <v/>
      </c>
      <c r="R23" s="160">
        <f>R22+R20</f>
        <v/>
      </c>
      <c r="S23" s="160">
        <f>S22+S20</f>
        <v/>
      </c>
      <c r="T23" s="160">
        <f>T22+T20</f>
        <v/>
      </c>
      <c r="U23" s="107" t="n"/>
      <c r="V23" s="107" t="n"/>
    </row>
    <row r="24" ht="14.1" customHeight="1" s="109">
      <c r="A24" s="107" t="n"/>
      <c r="B24" s="107" t="n"/>
      <c r="C24" s="107" t="n"/>
      <c r="D24" s="174" t="n"/>
      <c r="E24" s="107" t="n"/>
      <c r="F24" s="107" t="n"/>
      <c r="G24" s="107" t="n"/>
      <c r="H24" s="107" t="n"/>
      <c r="I24" s="107" t="n"/>
      <c r="J24" s="107" t="n"/>
      <c r="K24" s="107" t="n"/>
      <c r="L24" s="107" t="n"/>
      <c r="M24" s="107" t="n"/>
      <c r="N24" s="107" t="n"/>
      <c r="O24" s="107" t="n"/>
      <c r="P24" s="107" t="n"/>
      <c r="Q24" s="107" t="n"/>
      <c r="R24" s="107" t="n"/>
      <c r="S24" s="107" t="n"/>
      <c r="T24" s="107" t="n"/>
      <c r="U24" s="107" t="n"/>
      <c r="V24" s="107" t="n"/>
    </row>
    <row r="25" ht="14.1" customFormat="1" customHeight="1" s="133">
      <c r="A25" s="133" t="inlineStr">
        <is>
          <t>Balance Sheet</t>
        </is>
      </c>
      <c r="B25" s="134" t="n"/>
      <c r="D25" s="178" t="n"/>
    </row>
    <row r="26" ht="14.1" customHeight="1" s="109">
      <c r="D26" s="174" t="n"/>
    </row>
    <row r="27" ht="14.1" customHeight="1" s="109">
      <c r="A27" s="107" t="n"/>
      <c r="B27" s="110" t="inlineStr">
        <is>
          <t>Current Assets</t>
        </is>
      </c>
      <c r="C27" s="117" t="n"/>
      <c r="D27" s="179" t="n"/>
      <c r="E27" s="117" t="n"/>
      <c r="F27" s="107" t="n"/>
      <c r="G27" s="107" t="n"/>
      <c r="H27" s="107" t="n"/>
      <c r="I27" s="107" t="n"/>
      <c r="J27" s="107" t="n"/>
      <c r="K27" s="107" t="n"/>
      <c r="L27" s="107" t="n"/>
      <c r="M27" s="107" t="n"/>
      <c r="N27" s="107" t="n"/>
      <c r="O27" s="107" t="n"/>
      <c r="P27" s="107" t="n"/>
      <c r="Q27" s="107" t="n"/>
      <c r="R27" s="107" t="n"/>
      <c r="S27" s="107" t="n"/>
      <c r="T27" s="107" t="n"/>
    </row>
    <row r="28" ht="14.1" customHeight="1" s="109">
      <c r="A28" s="107" t="n"/>
      <c r="B28" s="107" t="n"/>
      <c r="C28" s="107" t="inlineStr">
        <is>
          <t>Cash at Bank</t>
        </is>
      </c>
      <c r="D28" s="174" t="n"/>
      <c r="E28" s="107" t="n">
        <v>0</v>
      </c>
      <c r="F28" s="107">
        <f>E28+F91</f>
        <v/>
      </c>
      <c r="G28" s="107">
        <f>F28+G91</f>
        <v/>
      </c>
      <c r="H28" s="107">
        <f>G28+H91</f>
        <v/>
      </c>
      <c r="I28" s="107">
        <f>H28+I91</f>
        <v/>
      </c>
      <c r="J28" s="107">
        <f>I28+J91</f>
        <v/>
      </c>
      <c r="K28" s="107">
        <f>J28+K91</f>
        <v/>
      </c>
      <c r="L28" s="107">
        <f>K28+L91</f>
        <v/>
      </c>
      <c r="M28" s="107">
        <f>L28+M91</f>
        <v/>
      </c>
      <c r="N28" s="107">
        <f>M28+N91</f>
        <v/>
      </c>
      <c r="O28" s="107">
        <f>N28+O91</f>
        <v/>
      </c>
      <c r="P28" s="107">
        <f>O28+P91</f>
        <v/>
      </c>
      <c r="Q28" s="107">
        <f>P28+Q91</f>
        <v/>
      </c>
      <c r="R28" s="107">
        <f>Q28+R91</f>
        <v/>
      </c>
      <c r="S28" s="107">
        <f>R28+S91</f>
        <v/>
      </c>
      <c r="T28" s="107">
        <f>S28+T91</f>
        <v/>
      </c>
      <c r="U28" s="107" t="n"/>
      <c r="V28" s="107" t="n"/>
    </row>
    <row r="29" ht="14.1" customHeight="1" s="109">
      <c r="A29" s="107" t="n"/>
      <c r="B29" s="107" t="n"/>
      <c r="C29" s="107" t="inlineStr">
        <is>
          <t>Accounts receivable</t>
        </is>
      </c>
      <c r="D29" s="174" t="n"/>
      <c r="E29" s="107" t="n"/>
      <c r="F29" s="107">
        <f>Calculations!F74</f>
        <v/>
      </c>
      <c r="G29" s="107">
        <f>Calculations!G74</f>
        <v/>
      </c>
      <c r="H29" s="107">
        <f>Calculations!H74</f>
        <v/>
      </c>
      <c r="I29" s="107">
        <f>Calculations!I74</f>
        <v/>
      </c>
      <c r="J29" s="107">
        <f>Calculations!J74</f>
        <v/>
      </c>
      <c r="K29" s="107">
        <f>Calculations!K74</f>
        <v/>
      </c>
      <c r="L29" s="107">
        <f>Calculations!L74</f>
        <v/>
      </c>
      <c r="M29" s="107">
        <f>Calculations!M74</f>
        <v/>
      </c>
      <c r="N29" s="107">
        <f>Calculations!N74</f>
        <v/>
      </c>
      <c r="O29" s="107">
        <f>Calculations!O74</f>
        <v/>
      </c>
      <c r="P29" s="107">
        <f>Calculations!P74</f>
        <v/>
      </c>
      <c r="Q29" s="107">
        <f>Calculations!Q74</f>
        <v/>
      </c>
      <c r="R29" s="107">
        <f>Calculations!R74</f>
        <v/>
      </c>
      <c r="S29" s="107">
        <f>Calculations!S74</f>
        <v/>
      </c>
      <c r="T29" s="107">
        <f>Calculations!T74</f>
        <v/>
      </c>
      <c r="U29" s="107" t="n"/>
      <c r="V29" s="107" t="n"/>
    </row>
    <row r="30" ht="14.1" customHeight="1" s="109">
      <c r="A30" s="107" t="n"/>
      <c r="B30" s="107" t="n"/>
      <c r="C30" s="107" t="inlineStr">
        <is>
          <t>Inventory</t>
        </is>
      </c>
      <c r="D30" s="174" t="n"/>
      <c r="E30" s="107" t="n"/>
      <c r="F30" s="107">
        <f>Calculations!F78</f>
        <v/>
      </c>
      <c r="G30" s="107">
        <f>Calculations!G78</f>
        <v/>
      </c>
      <c r="H30" s="107">
        <f>Calculations!H78</f>
        <v/>
      </c>
      <c r="I30" s="107">
        <f>Calculations!I78</f>
        <v/>
      </c>
      <c r="J30" s="107">
        <f>Calculations!J78</f>
        <v/>
      </c>
      <c r="K30" s="107">
        <f>Calculations!K78</f>
        <v/>
      </c>
      <c r="L30" s="107">
        <f>Calculations!L78</f>
        <v/>
      </c>
      <c r="M30" s="107">
        <f>Calculations!M78</f>
        <v/>
      </c>
      <c r="N30" s="107">
        <f>Calculations!N78</f>
        <v/>
      </c>
      <c r="O30" s="107">
        <f>Calculations!O78</f>
        <v/>
      </c>
      <c r="P30" s="107">
        <f>Calculations!P78</f>
        <v/>
      </c>
      <c r="Q30" s="107">
        <f>Calculations!Q78</f>
        <v/>
      </c>
      <c r="R30" s="107">
        <f>Calculations!R78</f>
        <v/>
      </c>
      <c r="S30" s="107">
        <f>Calculations!S78</f>
        <v/>
      </c>
      <c r="T30" s="107">
        <f>Calculations!T78</f>
        <v/>
      </c>
      <c r="U30" s="107" t="n"/>
      <c r="V30" s="107" t="n"/>
    </row>
    <row r="31" ht="14.1" customHeight="1" s="109">
      <c r="A31" s="107" t="n"/>
      <c r="B31" s="107" t="n"/>
      <c r="C31" s="146" t="inlineStr">
        <is>
          <t>Total Current Assets</t>
        </is>
      </c>
      <c r="D31" s="175" t="n"/>
      <c r="E31" s="146" t="n"/>
      <c r="F31" s="146">
        <f>SUM(F28:F30)</f>
        <v/>
      </c>
      <c r="G31" s="146">
        <f>SUM(G28:G30)</f>
        <v/>
      </c>
      <c r="H31" s="146">
        <f>SUM(H28:H30)</f>
        <v/>
      </c>
      <c r="I31" s="146">
        <f>SUM(I28:I30)</f>
        <v/>
      </c>
      <c r="J31" s="146">
        <f>SUM(J28:J30)</f>
        <v/>
      </c>
      <c r="K31" s="146">
        <f>SUM(K28:K30)</f>
        <v/>
      </c>
      <c r="L31" s="146">
        <f>SUM(L28:L30)</f>
        <v/>
      </c>
      <c r="M31" s="146">
        <f>SUM(M28:M30)</f>
        <v/>
      </c>
      <c r="N31" s="146">
        <f>SUM(N28:N30)</f>
        <v/>
      </c>
      <c r="O31" s="146">
        <f>SUM(O28:O30)</f>
        <v/>
      </c>
      <c r="P31" s="146">
        <f>SUM(P28:P30)</f>
        <v/>
      </c>
      <c r="Q31" s="146">
        <f>SUM(Q28:Q30)</f>
        <v/>
      </c>
      <c r="R31" s="146">
        <f>SUM(R28:R30)</f>
        <v/>
      </c>
      <c r="S31" s="146">
        <f>SUM(S28:S30)</f>
        <v/>
      </c>
      <c r="T31" s="146">
        <f>SUM(T28:T30)</f>
        <v/>
      </c>
      <c r="U31" s="107" t="n"/>
      <c r="V31" s="107" t="n"/>
    </row>
    <row r="32" ht="14.1" customHeight="1" s="109">
      <c r="A32" s="107" t="n"/>
      <c r="B32" s="107" t="n"/>
      <c r="C32" s="107" t="n"/>
      <c r="D32" s="174" t="n"/>
      <c r="E32" s="107" t="n"/>
      <c r="F32" s="107" t="n"/>
      <c r="G32" s="107" t="n"/>
      <c r="H32" s="107" t="n"/>
      <c r="I32" s="107" t="n"/>
      <c r="J32" s="107" t="n"/>
      <c r="K32" s="107" t="n"/>
      <c r="L32" s="107" t="n"/>
      <c r="M32" s="107" t="n"/>
      <c r="N32" s="107" t="n"/>
      <c r="O32" s="107" t="n"/>
      <c r="P32" s="107" t="n"/>
      <c r="Q32" s="107" t="n"/>
      <c r="R32" s="107" t="n"/>
      <c r="S32" s="107" t="n"/>
      <c r="T32" s="107" t="n"/>
      <c r="U32" s="107" t="n"/>
      <c r="V32" s="107" t="n"/>
    </row>
    <row r="33" ht="14.1" customHeight="1" s="109">
      <c r="A33" s="107" t="n"/>
      <c r="B33" s="110" t="inlineStr">
        <is>
          <t>Non-Current Assets</t>
        </is>
      </c>
      <c r="C33" s="107" t="n"/>
      <c r="D33" s="174" t="n"/>
      <c r="E33" s="107" t="n"/>
      <c r="F33" s="107" t="n"/>
      <c r="G33" s="107" t="n"/>
      <c r="H33" s="107" t="n"/>
      <c r="I33" s="107" t="n"/>
      <c r="J33" s="107" t="n"/>
      <c r="K33" s="107" t="n"/>
      <c r="L33" s="107" t="n"/>
      <c r="M33" s="107" t="n"/>
      <c r="N33" s="107" t="n"/>
      <c r="O33" s="107" t="n"/>
      <c r="P33" s="107" t="n"/>
      <c r="Q33" s="107" t="n"/>
      <c r="R33" s="107" t="n"/>
      <c r="S33" s="107" t="n"/>
      <c r="T33" s="107" t="n"/>
      <c r="U33" s="107" t="n"/>
      <c r="V33" s="107" t="n"/>
    </row>
    <row r="34" ht="14.1" customHeight="1" s="109">
      <c r="A34" s="107" t="n"/>
      <c r="B34" s="107" t="n"/>
      <c r="C34" s="107" t="inlineStr">
        <is>
          <t>Plant and equipment</t>
        </is>
      </c>
      <c r="D34" s="174" t="n"/>
      <c r="E34" s="107" t="n"/>
      <c r="F34" s="107">
        <f>Calculations!F120</f>
        <v/>
      </c>
      <c r="G34" s="107">
        <f>Calculations!G120</f>
        <v/>
      </c>
      <c r="H34" s="107">
        <f>Calculations!H120</f>
        <v/>
      </c>
      <c r="I34" s="107">
        <f>Calculations!I120</f>
        <v/>
      </c>
      <c r="J34" s="107">
        <f>Calculations!J120</f>
        <v/>
      </c>
      <c r="K34" s="107">
        <f>Calculations!K120</f>
        <v/>
      </c>
      <c r="L34" s="107">
        <f>Calculations!L120</f>
        <v/>
      </c>
      <c r="M34" s="107">
        <f>Calculations!M120</f>
        <v/>
      </c>
      <c r="N34" s="107">
        <f>Calculations!N120</f>
        <v/>
      </c>
      <c r="O34" s="107">
        <f>Calculations!O120</f>
        <v/>
      </c>
      <c r="P34" s="107">
        <f>Calculations!P120</f>
        <v/>
      </c>
      <c r="Q34" s="107">
        <f>Calculations!Q120</f>
        <v/>
      </c>
      <c r="R34" s="107">
        <f>Calculations!R120</f>
        <v/>
      </c>
      <c r="S34" s="107">
        <f>Calculations!S120</f>
        <v/>
      </c>
      <c r="T34" s="107">
        <f>Calculations!T120</f>
        <v/>
      </c>
      <c r="U34" s="107" t="n"/>
      <c r="V34" s="107" t="n"/>
    </row>
    <row r="35" ht="14.1" customHeight="1" s="109">
      <c r="A35" s="107" t="n"/>
      <c r="B35" s="107" t="n"/>
      <c r="C35" s="107">
        <f>Calculations!C238</f>
        <v/>
      </c>
      <c r="D35" s="174" t="n"/>
      <c r="E35" s="107" t="n"/>
      <c r="F35" s="107">
        <f>Calculations!F238</f>
        <v/>
      </c>
      <c r="G35" s="107">
        <f>Calculations!G238</f>
        <v/>
      </c>
      <c r="H35" s="107">
        <f>Calculations!H238</f>
        <v/>
      </c>
      <c r="I35" s="107">
        <f>Calculations!I238</f>
        <v/>
      </c>
      <c r="J35" s="107">
        <f>Calculations!J238</f>
        <v/>
      </c>
      <c r="K35" s="107">
        <f>Calculations!K238</f>
        <v/>
      </c>
      <c r="L35" s="107">
        <f>Calculations!L238</f>
        <v/>
      </c>
      <c r="M35" s="107">
        <f>Calculations!M238</f>
        <v/>
      </c>
      <c r="N35" s="107">
        <f>Calculations!N238</f>
        <v/>
      </c>
      <c r="O35" s="107">
        <f>Calculations!O238</f>
        <v/>
      </c>
      <c r="P35" s="107">
        <f>Calculations!P238</f>
        <v/>
      </c>
      <c r="Q35" s="107">
        <f>Calculations!Q238</f>
        <v/>
      </c>
      <c r="R35" s="107">
        <f>Calculations!R238</f>
        <v/>
      </c>
      <c r="S35" s="107">
        <f>Calculations!S238</f>
        <v/>
      </c>
      <c r="T35" s="107">
        <f>Calculations!T238</f>
        <v/>
      </c>
      <c r="U35" s="107" t="n"/>
      <c r="V35" s="107" t="n"/>
    </row>
    <row r="36" ht="14.1" customHeight="1" s="109">
      <c r="A36" s="107" t="n"/>
      <c r="B36" s="107" t="n"/>
      <c r="C36" s="146" t="inlineStr">
        <is>
          <t>Total Non-Current Assets</t>
        </is>
      </c>
      <c r="D36" s="175" t="n"/>
      <c r="E36" s="146" t="n"/>
      <c r="F36" s="146">
        <f>SUM(F34:F35)</f>
        <v/>
      </c>
      <c r="G36" s="146">
        <f>SUM(G34:G35)</f>
        <v/>
      </c>
      <c r="H36" s="146">
        <f>SUM(H34:H35)</f>
        <v/>
      </c>
      <c r="I36" s="146">
        <f>SUM(I34:I35)</f>
        <v/>
      </c>
      <c r="J36" s="146">
        <f>SUM(J34:J35)</f>
        <v/>
      </c>
      <c r="K36" s="146">
        <f>SUM(K34:K35)</f>
        <v/>
      </c>
      <c r="L36" s="146">
        <f>SUM(L34:L35)</f>
        <v/>
      </c>
      <c r="M36" s="146">
        <f>SUM(M34:M35)</f>
        <v/>
      </c>
      <c r="N36" s="146">
        <f>SUM(N34:N35)</f>
        <v/>
      </c>
      <c r="O36" s="146">
        <f>SUM(O34:O35)</f>
        <v/>
      </c>
      <c r="P36" s="146">
        <f>SUM(P34:P35)</f>
        <v/>
      </c>
      <c r="Q36" s="146">
        <f>SUM(Q34:Q35)</f>
        <v/>
      </c>
      <c r="R36" s="146">
        <f>SUM(R34:R35)</f>
        <v/>
      </c>
      <c r="S36" s="146">
        <f>SUM(S34:S35)</f>
        <v/>
      </c>
      <c r="T36" s="146">
        <f>SUM(T34:T35)</f>
        <v/>
      </c>
      <c r="U36" s="107" t="n"/>
      <c r="V36" s="107" t="n"/>
    </row>
    <row r="37" ht="14.1" customHeight="1" s="109">
      <c r="A37" s="107" t="n"/>
      <c r="B37" s="107" t="n"/>
      <c r="C37" s="107" t="n"/>
      <c r="D37" s="174" t="n"/>
      <c r="E37" s="107" t="n"/>
      <c r="F37" s="107" t="n"/>
      <c r="G37" s="107" t="n"/>
      <c r="H37" s="107" t="n"/>
      <c r="I37" s="107" t="n"/>
      <c r="J37" s="107" t="n"/>
      <c r="K37" s="107" t="n"/>
      <c r="L37" s="107" t="n"/>
      <c r="M37" s="107" t="n"/>
      <c r="N37" s="107" t="n"/>
      <c r="O37" s="107" t="n"/>
      <c r="P37" s="107" t="n"/>
      <c r="Q37" s="107" t="n"/>
      <c r="R37" s="107" t="n"/>
      <c r="S37" s="107" t="n"/>
      <c r="T37" s="107" t="n"/>
      <c r="U37" s="107" t="n"/>
      <c r="V37" s="107" t="n"/>
    </row>
    <row r="38" ht="14.1" customHeight="1" s="109" thickBot="1">
      <c r="A38" s="107" t="n"/>
      <c r="B38" s="163" t="inlineStr">
        <is>
          <t>Total Assets</t>
        </is>
      </c>
      <c r="C38" s="160" t="n"/>
      <c r="D38" s="177" t="n"/>
      <c r="E38" s="160" t="n"/>
      <c r="F38" s="160">
        <f>SUM(F31:F36)</f>
        <v/>
      </c>
      <c r="G38" s="160">
        <f>SUM(G31:G36)</f>
        <v/>
      </c>
      <c r="H38" s="160">
        <f>SUM(H31:H36)</f>
        <v/>
      </c>
      <c r="I38" s="160">
        <f>SUM(I31:I36)</f>
        <v/>
      </c>
      <c r="J38" s="160">
        <f>SUM(J31:J36)</f>
        <v/>
      </c>
      <c r="K38" s="160">
        <f>SUM(K31:K36)</f>
        <v/>
      </c>
      <c r="L38" s="160">
        <f>SUM(L31:L36)</f>
        <v/>
      </c>
      <c r="M38" s="160">
        <f>SUM(M31:M36)</f>
        <v/>
      </c>
      <c r="N38" s="160">
        <f>SUM(N31:N36)</f>
        <v/>
      </c>
      <c r="O38" s="160">
        <f>SUM(O31:O36)</f>
        <v/>
      </c>
      <c r="P38" s="160">
        <f>SUM(P31:P36)</f>
        <v/>
      </c>
      <c r="Q38" s="160">
        <f>SUM(Q31:Q36)</f>
        <v/>
      </c>
      <c r="R38" s="160">
        <f>SUM(R31:R36)</f>
        <v/>
      </c>
      <c r="S38" s="160">
        <f>SUM(S31:S36)</f>
        <v/>
      </c>
      <c r="T38" s="160">
        <f>SUM(T31:T36)</f>
        <v/>
      </c>
      <c r="U38" s="107" t="n"/>
      <c r="V38" s="107" t="n"/>
    </row>
    <row r="39" ht="14.1" customHeight="1" s="109">
      <c r="A39" s="107" t="n"/>
      <c r="B39" s="107" t="n"/>
      <c r="C39" s="107" t="n"/>
      <c r="D39" s="174" t="n"/>
      <c r="E39" s="107" t="n"/>
      <c r="F39" s="107" t="n"/>
      <c r="G39" s="107" t="n"/>
      <c r="H39" s="107" t="n"/>
      <c r="I39" s="107" t="n"/>
      <c r="J39" s="107" t="n"/>
      <c r="K39" s="107" t="n"/>
      <c r="L39" s="107" t="n"/>
      <c r="M39" s="107" t="n"/>
      <c r="N39" s="107" t="n"/>
      <c r="O39" s="107" t="n"/>
      <c r="P39" s="107" t="n"/>
      <c r="Q39" s="107" t="n"/>
      <c r="R39" s="107" t="n"/>
      <c r="S39" s="107" t="n"/>
      <c r="T39" s="107" t="n"/>
      <c r="U39" s="107" t="n"/>
      <c r="V39" s="107" t="n"/>
    </row>
    <row r="40" ht="14.1" customHeight="1" s="109">
      <c r="A40" s="107" t="n"/>
      <c r="B40" s="110" t="inlineStr">
        <is>
          <t>Current Liabilities</t>
        </is>
      </c>
      <c r="C40" s="107" t="n"/>
      <c r="D40" s="174" t="n"/>
      <c r="E40" s="107" t="n"/>
      <c r="F40" s="107" t="n"/>
      <c r="G40" s="107" t="n"/>
      <c r="H40" s="107" t="n"/>
      <c r="I40" s="107" t="n"/>
      <c r="J40" s="107" t="n"/>
      <c r="K40" s="107" t="n"/>
      <c r="L40" s="107" t="n"/>
      <c r="M40" s="107" t="n"/>
      <c r="N40" s="107" t="n"/>
      <c r="O40" s="107" t="n"/>
      <c r="P40" s="107" t="n"/>
      <c r="Q40" s="107" t="n"/>
      <c r="R40" s="107" t="n"/>
      <c r="S40" s="107" t="n"/>
      <c r="T40" s="107" t="n"/>
      <c r="U40" s="107" t="n"/>
      <c r="V40" s="107" t="n"/>
    </row>
    <row r="41" ht="14.1" customHeight="1" s="109">
      <c r="A41" s="107" t="n"/>
      <c r="B41" s="107" t="n"/>
      <c r="C41" s="107" t="inlineStr">
        <is>
          <t>Accounts payable</t>
        </is>
      </c>
      <c r="D41" s="174" t="n"/>
      <c r="E41" s="107" t="n"/>
      <c r="F41" s="107">
        <f>Calculations!F84</f>
        <v/>
      </c>
      <c r="G41" s="107">
        <f>Calculations!G84</f>
        <v/>
      </c>
      <c r="H41" s="107">
        <f>Calculations!H84</f>
        <v/>
      </c>
      <c r="I41" s="107">
        <f>Calculations!I84</f>
        <v/>
      </c>
      <c r="J41" s="107">
        <f>Calculations!J84</f>
        <v/>
      </c>
      <c r="K41" s="107">
        <f>Calculations!K84</f>
        <v/>
      </c>
      <c r="L41" s="107">
        <f>Calculations!L84</f>
        <v/>
      </c>
      <c r="M41" s="107">
        <f>Calculations!M84</f>
        <v/>
      </c>
      <c r="N41" s="107">
        <f>Calculations!N84</f>
        <v/>
      </c>
      <c r="O41" s="107">
        <f>Calculations!O84</f>
        <v/>
      </c>
      <c r="P41" s="107">
        <f>Calculations!P84</f>
        <v/>
      </c>
      <c r="Q41" s="107">
        <f>Calculations!Q84</f>
        <v/>
      </c>
      <c r="R41" s="107">
        <f>Calculations!R84</f>
        <v/>
      </c>
      <c r="S41" s="107">
        <f>Calculations!S84</f>
        <v/>
      </c>
      <c r="T41" s="107">
        <f>Calculations!T84</f>
        <v/>
      </c>
      <c r="U41" s="107" t="n"/>
      <c r="V41" s="107" t="n"/>
    </row>
    <row r="42" ht="14.1" customHeight="1" s="109">
      <c r="A42" s="107" t="n"/>
      <c r="B42" s="107" t="n"/>
      <c r="C42" s="107" t="inlineStr">
        <is>
          <t>Revolver borrowings</t>
        </is>
      </c>
      <c r="D42" s="174" t="n"/>
      <c r="E42" s="107" t="n"/>
      <c r="F42" s="107">
        <f>Calculations!F170</f>
        <v/>
      </c>
      <c r="G42" s="107">
        <f>Calculations!G170</f>
        <v/>
      </c>
      <c r="H42" s="107">
        <f>Calculations!H170</f>
        <v/>
      </c>
      <c r="I42" s="107">
        <f>Calculations!I170</f>
        <v/>
      </c>
      <c r="J42" s="107">
        <f>Calculations!J170</f>
        <v/>
      </c>
      <c r="K42" s="107">
        <f>Calculations!K170</f>
        <v/>
      </c>
      <c r="L42" s="107">
        <f>Calculations!L170</f>
        <v/>
      </c>
      <c r="M42" s="107">
        <f>Calculations!M170</f>
        <v/>
      </c>
      <c r="N42" s="107">
        <f>Calculations!N170</f>
        <v/>
      </c>
      <c r="O42" s="107">
        <f>Calculations!O170</f>
        <v/>
      </c>
      <c r="P42" s="107">
        <f>Calculations!P170</f>
        <v/>
      </c>
      <c r="Q42" s="107">
        <f>Calculations!Q170</f>
        <v/>
      </c>
      <c r="R42" s="107">
        <f>Calculations!R170</f>
        <v/>
      </c>
      <c r="S42" s="107">
        <f>Calculations!S170</f>
        <v/>
      </c>
      <c r="T42" s="107">
        <f>Calculations!T170</f>
        <v/>
      </c>
      <c r="U42" s="107" t="n"/>
      <c r="V42" s="107" t="n"/>
    </row>
    <row r="43" ht="14.1" customHeight="1" s="109">
      <c r="A43" s="107" t="n"/>
      <c r="B43" s="107" t="n"/>
      <c r="C43" s="146" t="inlineStr">
        <is>
          <t>Total Current Liabilities</t>
        </is>
      </c>
      <c r="D43" s="175" t="n"/>
      <c r="E43" s="146" t="n"/>
      <c r="F43" s="146">
        <f>SUM(F41:F42)</f>
        <v/>
      </c>
      <c r="G43" s="146">
        <f>SUM(G41:G42)</f>
        <v/>
      </c>
      <c r="H43" s="146">
        <f>SUM(H41:H42)</f>
        <v/>
      </c>
      <c r="I43" s="146">
        <f>SUM(I41:I42)</f>
        <v/>
      </c>
      <c r="J43" s="146">
        <f>SUM(J41:J42)</f>
        <v/>
      </c>
      <c r="K43" s="146">
        <f>SUM(K41:K42)</f>
        <v/>
      </c>
      <c r="L43" s="146">
        <f>SUM(L41:L42)</f>
        <v/>
      </c>
      <c r="M43" s="146">
        <f>SUM(M41:M42)</f>
        <v/>
      </c>
      <c r="N43" s="146">
        <f>SUM(N41:N42)</f>
        <v/>
      </c>
      <c r="O43" s="146">
        <f>SUM(O41:O42)</f>
        <v/>
      </c>
      <c r="P43" s="146">
        <f>SUM(P41:P42)</f>
        <v/>
      </c>
      <c r="Q43" s="146">
        <f>SUM(Q41:Q42)</f>
        <v/>
      </c>
      <c r="R43" s="146">
        <f>SUM(R41:R42)</f>
        <v/>
      </c>
      <c r="S43" s="146">
        <f>SUM(S41:S42)</f>
        <v/>
      </c>
      <c r="T43" s="146">
        <f>SUM(T41:T42)</f>
        <v/>
      </c>
      <c r="U43" s="107" t="n"/>
      <c r="V43" s="107" t="n"/>
    </row>
    <row r="44" ht="14.1" customHeight="1" s="109">
      <c r="A44" s="107" t="n"/>
      <c r="B44" s="107" t="n"/>
      <c r="C44" s="107" t="n"/>
      <c r="D44" s="174" t="n"/>
      <c r="E44" s="107" t="n"/>
      <c r="F44" s="107" t="n"/>
      <c r="G44" s="107" t="n"/>
      <c r="H44" s="107" t="n"/>
      <c r="I44" s="107" t="n"/>
      <c r="J44" s="107" t="n"/>
      <c r="K44" s="107" t="n"/>
      <c r="L44" s="107" t="n"/>
      <c r="M44" s="107" t="n"/>
      <c r="N44" s="107" t="n"/>
      <c r="O44" s="107" t="n"/>
      <c r="P44" s="107" t="n"/>
      <c r="Q44" s="107" t="n"/>
      <c r="R44" s="107" t="n"/>
      <c r="S44" s="107" t="n"/>
      <c r="T44" s="107" t="n"/>
      <c r="U44" s="107" t="n"/>
      <c r="V44" s="107" t="n"/>
    </row>
    <row r="45" ht="14.1" customHeight="1" s="109">
      <c r="A45" s="107" t="n"/>
      <c r="B45" s="110" t="inlineStr">
        <is>
          <t>Non-Current Liabilities</t>
        </is>
      </c>
      <c r="C45" s="107" t="n"/>
      <c r="D45" s="174" t="n"/>
      <c r="E45" s="107" t="n"/>
      <c r="F45" s="107" t="n"/>
      <c r="G45" s="107" t="n"/>
      <c r="H45" s="107" t="n"/>
      <c r="I45" s="107" t="n"/>
      <c r="J45" s="107" t="n"/>
      <c r="K45" s="107" t="n"/>
      <c r="L45" s="107" t="n"/>
      <c r="M45" s="107" t="n"/>
      <c r="N45" s="107" t="n"/>
      <c r="O45" s="107" t="n"/>
      <c r="P45" s="107" t="n"/>
      <c r="Q45" s="107" t="n"/>
      <c r="R45" s="107" t="n"/>
      <c r="S45" s="107" t="n"/>
      <c r="T45" s="107" t="n"/>
      <c r="U45" s="107" t="n"/>
      <c r="V45" s="107" t="n"/>
    </row>
    <row r="46" ht="14.1" customHeight="1" s="109">
      <c r="A46" s="107" t="n"/>
      <c r="B46" s="107" t="n"/>
      <c r="C46" s="107" t="inlineStr">
        <is>
          <t>Term loans</t>
        </is>
      </c>
      <c r="D46" s="174" t="n"/>
      <c r="E46" s="107" t="n"/>
      <c r="F46" s="107">
        <f>Calculations!F137+Calculations!F143+Calculations!F149</f>
        <v/>
      </c>
      <c r="G46" s="107">
        <f>Calculations!G137+Calculations!G143+Calculations!G149</f>
        <v/>
      </c>
      <c r="H46" s="107">
        <f>Calculations!H137+Calculations!H143+Calculations!H149</f>
        <v/>
      </c>
      <c r="I46" s="107">
        <f>Calculations!I137+Calculations!I143+Calculations!I149</f>
        <v/>
      </c>
      <c r="J46" s="107">
        <f>Calculations!J137+Calculations!J143+Calculations!J149</f>
        <v/>
      </c>
      <c r="K46" s="107">
        <f>Calculations!K137+Calculations!K143+Calculations!K149</f>
        <v/>
      </c>
      <c r="L46" s="107">
        <f>Calculations!L137+Calculations!L143+Calculations!L149</f>
        <v/>
      </c>
      <c r="M46" s="107">
        <f>Calculations!M137+Calculations!M143+Calculations!M149</f>
        <v/>
      </c>
      <c r="N46" s="107">
        <f>Calculations!N137+Calculations!N143+Calculations!N149</f>
        <v/>
      </c>
      <c r="O46" s="107">
        <f>Calculations!O137+Calculations!O143+Calculations!O149</f>
        <v/>
      </c>
      <c r="P46" s="107">
        <f>Calculations!P137+Calculations!P143+Calculations!P149</f>
        <v/>
      </c>
      <c r="Q46" s="107">
        <f>Calculations!Q137+Calculations!Q143+Calculations!Q149</f>
        <v/>
      </c>
      <c r="R46" s="107">
        <f>Calculations!R137+Calculations!R143+Calculations!R149</f>
        <v/>
      </c>
      <c r="S46" s="107">
        <f>Calculations!S137+Calculations!S143+Calculations!S149</f>
        <v/>
      </c>
      <c r="T46" s="107">
        <f>Calculations!T137+Calculations!T143+Calculations!T149</f>
        <v/>
      </c>
      <c r="U46" s="107" t="n"/>
      <c r="V46" s="107" t="n"/>
    </row>
    <row r="47" ht="14.1" customHeight="1" s="109">
      <c r="A47" s="107" t="n"/>
      <c r="B47" s="107" t="n"/>
      <c r="C47" s="107">
        <f>Calculations!C239</f>
        <v/>
      </c>
      <c r="D47" s="174" t="n"/>
      <c r="E47" s="107" t="n"/>
      <c r="F47" s="107">
        <f>Calculations!F239</f>
        <v/>
      </c>
      <c r="G47" s="107">
        <f>Calculations!G239</f>
        <v/>
      </c>
      <c r="H47" s="107">
        <f>Calculations!H239</f>
        <v/>
      </c>
      <c r="I47" s="107">
        <f>Calculations!I239</f>
        <v/>
      </c>
      <c r="J47" s="107">
        <f>Calculations!J239</f>
        <v/>
      </c>
      <c r="K47" s="107">
        <f>Calculations!K239</f>
        <v/>
      </c>
      <c r="L47" s="107">
        <f>Calculations!L239</f>
        <v/>
      </c>
      <c r="M47" s="107">
        <f>Calculations!M239</f>
        <v/>
      </c>
      <c r="N47" s="107">
        <f>Calculations!N239</f>
        <v/>
      </c>
      <c r="O47" s="107">
        <f>Calculations!O239</f>
        <v/>
      </c>
      <c r="P47" s="107">
        <f>Calculations!P239</f>
        <v/>
      </c>
      <c r="Q47" s="107">
        <f>Calculations!Q239</f>
        <v/>
      </c>
      <c r="R47" s="107">
        <f>Calculations!R239</f>
        <v/>
      </c>
      <c r="S47" s="107">
        <f>Calculations!S239</f>
        <v/>
      </c>
      <c r="T47" s="107">
        <f>Calculations!T239</f>
        <v/>
      </c>
      <c r="U47" s="107" t="n"/>
      <c r="V47" s="107" t="n"/>
    </row>
    <row r="48" ht="14.1" customHeight="1" s="109">
      <c r="A48" s="107" t="n"/>
      <c r="B48" s="107" t="n"/>
      <c r="C48" s="146" t="inlineStr">
        <is>
          <t>Total Non-Current Liabilities</t>
        </is>
      </c>
      <c r="D48" s="175" t="n"/>
      <c r="E48" s="146" t="n"/>
      <c r="F48" s="146">
        <f>SUM(F46:F47)</f>
        <v/>
      </c>
      <c r="G48" s="146">
        <f>SUM(G46:G47)</f>
        <v/>
      </c>
      <c r="H48" s="146">
        <f>SUM(H46:H47)</f>
        <v/>
      </c>
      <c r="I48" s="146">
        <f>SUM(I46:I47)</f>
        <v/>
      </c>
      <c r="J48" s="146">
        <f>SUM(J46:J47)</f>
        <v/>
      </c>
      <c r="K48" s="146">
        <f>SUM(K46:K47)</f>
        <v/>
      </c>
      <c r="L48" s="146">
        <f>SUM(L46:L47)</f>
        <v/>
      </c>
      <c r="M48" s="146">
        <f>SUM(M46:M47)</f>
        <v/>
      </c>
      <c r="N48" s="146">
        <f>SUM(N46:N47)</f>
        <v/>
      </c>
      <c r="O48" s="146">
        <f>SUM(O46:O47)</f>
        <v/>
      </c>
      <c r="P48" s="146">
        <f>SUM(P46:P47)</f>
        <v/>
      </c>
      <c r="Q48" s="146">
        <f>SUM(Q46:Q47)</f>
        <v/>
      </c>
      <c r="R48" s="146">
        <f>SUM(R46:R47)</f>
        <v/>
      </c>
      <c r="S48" s="146">
        <f>SUM(S46:S47)</f>
        <v/>
      </c>
      <c r="T48" s="146">
        <f>SUM(T46:T47)</f>
        <v/>
      </c>
      <c r="U48" s="107" t="n"/>
      <c r="V48" s="107" t="n"/>
    </row>
    <row r="49" ht="14.1" customHeight="1" s="109">
      <c r="A49" s="107" t="n"/>
      <c r="B49" s="107" t="n"/>
      <c r="C49" s="107" t="n"/>
      <c r="D49" s="174" t="n"/>
      <c r="E49" s="107" t="n"/>
      <c r="F49" s="107" t="n"/>
      <c r="G49" s="107" t="n"/>
      <c r="H49" s="107" t="n"/>
      <c r="I49" s="107" t="n"/>
      <c r="J49" s="107" t="n"/>
      <c r="K49" s="107" t="n"/>
      <c r="L49" s="107" t="n"/>
      <c r="M49" s="107" t="n"/>
      <c r="N49" s="107" t="n"/>
      <c r="O49" s="107" t="n"/>
      <c r="P49" s="107" t="n"/>
      <c r="Q49" s="107" t="n"/>
      <c r="R49" s="107" t="n"/>
      <c r="S49" s="107" t="n"/>
      <c r="T49" s="107" t="n"/>
      <c r="U49" s="107" t="n"/>
      <c r="V49" s="107" t="n"/>
    </row>
    <row r="50" ht="14.1" customHeight="1" s="109" thickBot="1">
      <c r="A50" s="107" t="n"/>
      <c r="B50" s="163" t="inlineStr">
        <is>
          <t>Total Liabilities</t>
        </is>
      </c>
      <c r="C50" s="160" t="n"/>
      <c r="D50" s="177" t="n"/>
      <c r="E50" s="160" t="n"/>
      <c r="F50" s="160">
        <f>F43+F48</f>
        <v/>
      </c>
      <c r="G50" s="160">
        <f>G43+G48</f>
        <v/>
      </c>
      <c r="H50" s="160">
        <f>H43+H48</f>
        <v/>
      </c>
      <c r="I50" s="160">
        <f>I43+I48</f>
        <v/>
      </c>
      <c r="J50" s="160">
        <f>J43+J48</f>
        <v/>
      </c>
      <c r="K50" s="160">
        <f>K43+K48</f>
        <v/>
      </c>
      <c r="L50" s="160">
        <f>L43+L48</f>
        <v/>
      </c>
      <c r="M50" s="160">
        <f>M43+M48</f>
        <v/>
      </c>
      <c r="N50" s="160">
        <f>N43+N48</f>
        <v/>
      </c>
      <c r="O50" s="160">
        <f>O43+O48</f>
        <v/>
      </c>
      <c r="P50" s="160">
        <f>P43+P48</f>
        <v/>
      </c>
      <c r="Q50" s="160">
        <f>Q43+Q48</f>
        <v/>
      </c>
      <c r="R50" s="160">
        <f>R43+R48</f>
        <v/>
      </c>
      <c r="S50" s="160">
        <f>S43+S48</f>
        <v/>
      </c>
      <c r="T50" s="160">
        <f>T43+T48</f>
        <v/>
      </c>
      <c r="U50" s="107" t="n"/>
      <c r="V50" s="107" t="n"/>
    </row>
    <row r="51" ht="14.1" customHeight="1" s="109">
      <c r="A51" s="107" t="n"/>
      <c r="B51" s="110" t="n"/>
      <c r="C51" s="107" t="n"/>
      <c r="D51" s="174" t="n"/>
      <c r="E51" s="107" t="n"/>
      <c r="F51" s="107" t="n"/>
      <c r="G51" s="107" t="n"/>
      <c r="H51" s="107" t="n"/>
      <c r="I51" s="107" t="n"/>
      <c r="J51" s="107" t="n"/>
      <c r="K51" s="107" t="n"/>
      <c r="L51" s="107" t="n"/>
      <c r="M51" s="107" t="n"/>
      <c r="N51" s="107" t="n"/>
      <c r="O51" s="107" t="n"/>
      <c r="P51" s="107" t="n"/>
      <c r="Q51" s="107" t="n"/>
      <c r="R51" s="107" t="n"/>
      <c r="S51" s="107" t="n"/>
      <c r="T51" s="107" t="n"/>
      <c r="U51" s="107" t="n"/>
      <c r="V51" s="107" t="n"/>
    </row>
    <row r="52" ht="14.1" customHeight="1" s="109" thickBot="1">
      <c r="A52" s="107" t="n"/>
      <c r="B52" s="163" t="inlineStr">
        <is>
          <t>Net Assets</t>
        </is>
      </c>
      <c r="C52" s="160" t="n"/>
      <c r="D52" s="177" t="n"/>
      <c r="E52" s="160" t="n"/>
      <c r="F52" s="160">
        <f>F38-F50</f>
        <v/>
      </c>
      <c r="G52" s="160">
        <f>G38-G50</f>
        <v/>
      </c>
      <c r="H52" s="160">
        <f>H38-H50</f>
        <v/>
      </c>
      <c r="I52" s="160">
        <f>I38-I50</f>
        <v/>
      </c>
      <c r="J52" s="160">
        <f>J38-J50</f>
        <v/>
      </c>
      <c r="K52" s="160">
        <f>K38-K50</f>
        <v/>
      </c>
      <c r="L52" s="160">
        <f>L38-L50</f>
        <v/>
      </c>
      <c r="M52" s="160">
        <f>M38-M50</f>
        <v/>
      </c>
      <c r="N52" s="160">
        <f>N38-N50</f>
        <v/>
      </c>
      <c r="O52" s="160">
        <f>O38-O50</f>
        <v/>
      </c>
      <c r="P52" s="160">
        <f>P38-P50</f>
        <v/>
      </c>
      <c r="Q52" s="160">
        <f>Q38-Q50</f>
        <v/>
      </c>
      <c r="R52" s="160">
        <f>R38-R50</f>
        <v/>
      </c>
      <c r="S52" s="160">
        <f>S38-S50</f>
        <v/>
      </c>
      <c r="T52" s="160">
        <f>T38-T50</f>
        <v/>
      </c>
      <c r="U52" s="107" t="n"/>
      <c r="V52" s="107" t="n"/>
    </row>
    <row r="53" ht="14.1" customHeight="1" s="109">
      <c r="A53" s="107" t="n"/>
      <c r="B53" s="107" t="n"/>
      <c r="C53" s="107" t="n"/>
      <c r="D53" s="174" t="n"/>
      <c r="E53" s="107" t="n"/>
      <c r="F53" s="107" t="n"/>
      <c r="G53" s="107" t="n"/>
      <c r="H53" s="107" t="n"/>
      <c r="I53" s="107" t="n"/>
      <c r="J53" s="107" t="n"/>
      <c r="K53" s="107" t="n"/>
      <c r="L53" s="107" t="n"/>
      <c r="M53" s="107" t="n"/>
      <c r="N53" s="107" t="n"/>
      <c r="O53" s="107" t="n"/>
      <c r="P53" s="107" t="n"/>
      <c r="Q53" s="107" t="n"/>
      <c r="R53" s="107" t="n"/>
      <c r="S53" s="107" t="n"/>
      <c r="T53" s="107" t="n"/>
      <c r="U53" s="107" t="n"/>
      <c r="V53" s="107" t="n"/>
    </row>
    <row r="54" ht="14.1" customHeight="1" s="109">
      <c r="A54" s="107" t="n"/>
      <c r="B54" s="110" t="inlineStr">
        <is>
          <t>Shareholders Equity</t>
        </is>
      </c>
      <c r="C54" s="107" t="n"/>
      <c r="D54" s="174" t="n"/>
      <c r="E54" s="107" t="n"/>
      <c r="F54" s="107" t="n"/>
      <c r="G54" s="107" t="n"/>
      <c r="H54" s="107" t="n"/>
      <c r="I54" s="107" t="n"/>
      <c r="J54" s="107" t="n"/>
      <c r="K54" s="107" t="n"/>
      <c r="L54" s="107" t="n"/>
      <c r="M54" s="107" t="n"/>
      <c r="N54" s="107" t="n"/>
      <c r="O54" s="107" t="n"/>
      <c r="P54" s="107" t="n"/>
      <c r="Q54" s="107" t="n"/>
      <c r="R54" s="107" t="n"/>
      <c r="S54" s="107" t="n"/>
      <c r="T54" s="107" t="n"/>
      <c r="U54" s="107" t="n"/>
      <c r="V54" s="107" t="n"/>
    </row>
    <row r="55" ht="14.1" customHeight="1" s="109">
      <c r="A55" s="107" t="n"/>
      <c r="B55" s="107" t="n"/>
      <c r="C55" s="107" t="n"/>
      <c r="D55" s="174" t="n"/>
      <c r="E55" s="107" t="n"/>
      <c r="F55" s="107" t="n"/>
      <c r="G55" s="107" t="n"/>
      <c r="H55" s="107" t="n"/>
      <c r="I55" s="107" t="n"/>
      <c r="J55" s="107" t="n"/>
      <c r="K55" s="107" t="n"/>
      <c r="L55" s="107" t="n"/>
      <c r="M55" s="107" t="n"/>
      <c r="N55" s="107" t="n"/>
      <c r="O55" s="107" t="n"/>
      <c r="P55" s="107" t="n"/>
      <c r="Q55" s="107" t="n"/>
      <c r="R55" s="107" t="n"/>
      <c r="S55" s="107" t="n"/>
      <c r="T55" s="107" t="n"/>
      <c r="U55" s="107" t="n"/>
      <c r="V55" s="107" t="n"/>
    </row>
    <row r="56" ht="14.1" customHeight="1" s="109">
      <c r="A56" s="107" t="n"/>
      <c r="B56" s="110" t="inlineStr">
        <is>
          <t>Equity</t>
        </is>
      </c>
      <c r="C56" s="107" t="n"/>
      <c r="D56" s="174" t="n"/>
      <c r="E56" s="107" t="n"/>
      <c r="F56" s="107" t="n"/>
      <c r="G56" s="107" t="n"/>
      <c r="H56" s="107" t="n"/>
      <c r="I56" s="107" t="n"/>
      <c r="J56" s="107" t="n"/>
      <c r="K56" s="107" t="n"/>
      <c r="L56" s="107" t="n"/>
      <c r="M56" s="107" t="n"/>
      <c r="N56" s="107" t="n"/>
      <c r="O56" s="107" t="n"/>
      <c r="P56" s="107" t="n"/>
      <c r="Q56" s="107" t="n"/>
      <c r="R56" s="107" t="n"/>
      <c r="S56" s="107" t="n"/>
      <c r="T56" s="107" t="n"/>
      <c r="U56" s="107" t="n"/>
      <c r="V56" s="107" t="n"/>
    </row>
    <row r="57" ht="14.1" customHeight="1" s="109">
      <c r="A57" s="107" t="n"/>
      <c r="B57" s="110" t="n"/>
      <c r="C57" s="107" t="inlineStr">
        <is>
          <t>Opening balance</t>
        </is>
      </c>
      <c r="D57" s="174" t="n"/>
      <c r="E57" s="107" t="n"/>
      <c r="F57" s="107">
        <f>E59</f>
        <v/>
      </c>
      <c r="G57" s="107">
        <f>F59</f>
        <v/>
      </c>
      <c r="H57" s="107">
        <f>G59</f>
        <v/>
      </c>
      <c r="I57" s="107">
        <f>H59</f>
        <v/>
      </c>
      <c r="J57" s="107">
        <f>I59</f>
        <v/>
      </c>
      <c r="K57" s="107">
        <f>J59</f>
        <v/>
      </c>
      <c r="L57" s="107">
        <f>K59</f>
        <v/>
      </c>
      <c r="M57" s="107">
        <f>L59</f>
        <v/>
      </c>
      <c r="N57" s="107">
        <f>M59</f>
        <v/>
      </c>
      <c r="O57" s="107">
        <f>N59</f>
        <v/>
      </c>
      <c r="P57" s="107">
        <f>O59</f>
        <v/>
      </c>
      <c r="Q57" s="107">
        <f>P59</f>
        <v/>
      </c>
      <c r="R57" s="107">
        <f>Q59</f>
        <v/>
      </c>
      <c r="S57" s="107">
        <f>R59</f>
        <v/>
      </c>
      <c r="T57" s="107">
        <f>S59</f>
        <v/>
      </c>
      <c r="U57" s="107" t="n"/>
      <c r="V57" s="107" t="n"/>
    </row>
    <row r="58" ht="14.1" customHeight="1" s="109">
      <c r="A58" s="107" t="n"/>
      <c r="B58" s="107" t="n"/>
      <c r="C58" s="107" t="inlineStr">
        <is>
          <t>Equity contribution</t>
        </is>
      </c>
      <c r="D58" s="174" t="n"/>
      <c r="E58" s="107" t="n"/>
      <c r="F58" s="107">
        <f>Inputs!F108</f>
        <v/>
      </c>
      <c r="G58" s="107">
        <f>Inputs!G108</f>
        <v/>
      </c>
      <c r="H58" s="107">
        <f>Inputs!H108</f>
        <v/>
      </c>
      <c r="I58" s="107">
        <f>Inputs!I108</f>
        <v/>
      </c>
      <c r="J58" s="107">
        <f>Inputs!J108</f>
        <v/>
      </c>
      <c r="K58" s="107">
        <f>Inputs!K108</f>
        <v/>
      </c>
      <c r="L58" s="107">
        <f>Inputs!L108</f>
        <v/>
      </c>
      <c r="M58" s="107">
        <f>Inputs!M108</f>
        <v/>
      </c>
      <c r="N58" s="107">
        <f>Inputs!N108</f>
        <v/>
      </c>
      <c r="O58" s="107">
        <f>Inputs!O108</f>
        <v/>
      </c>
      <c r="P58" s="107">
        <f>Inputs!P108</f>
        <v/>
      </c>
      <c r="Q58" s="107">
        <f>Inputs!Q108</f>
        <v/>
      </c>
      <c r="R58" s="107">
        <f>Inputs!R108</f>
        <v/>
      </c>
      <c r="S58" s="107">
        <f>Inputs!S108</f>
        <v/>
      </c>
      <c r="T58" s="107">
        <f>Inputs!T108</f>
        <v/>
      </c>
      <c r="U58" s="107" t="n"/>
      <c r="V58" s="107" t="n"/>
    </row>
    <row r="59" ht="14.1" customHeight="1" s="109">
      <c r="C59" s="146" t="inlineStr">
        <is>
          <t>Closing balance</t>
        </is>
      </c>
      <c r="D59" s="175" t="n"/>
      <c r="E59" s="146" t="n">
        <v>0</v>
      </c>
      <c r="F59" s="146">
        <f>F57+F58</f>
        <v/>
      </c>
      <c r="G59" s="146">
        <f>G57+G58</f>
        <v/>
      </c>
      <c r="H59" s="146">
        <f>H57+H58</f>
        <v/>
      </c>
      <c r="I59" s="146">
        <f>I57+I58</f>
        <v/>
      </c>
      <c r="J59" s="146">
        <f>J57+J58</f>
        <v/>
      </c>
      <c r="K59" s="146">
        <f>K57+K58</f>
        <v/>
      </c>
      <c r="L59" s="146">
        <f>L57+L58</f>
        <v/>
      </c>
      <c r="M59" s="146">
        <f>M57+M58</f>
        <v/>
      </c>
      <c r="N59" s="146">
        <f>N57+N58</f>
        <v/>
      </c>
      <c r="O59" s="146">
        <f>O57+O58</f>
        <v/>
      </c>
      <c r="P59" s="146">
        <f>P57+P58</f>
        <v/>
      </c>
      <c r="Q59" s="146">
        <f>Q57+Q58</f>
        <v/>
      </c>
      <c r="R59" s="146">
        <f>R57+R58</f>
        <v/>
      </c>
      <c r="S59" s="146">
        <f>S57+S58</f>
        <v/>
      </c>
      <c r="T59" s="146">
        <f>T57+T58</f>
        <v/>
      </c>
      <c r="U59" s="107" t="n"/>
      <c r="V59" s="107" t="n"/>
    </row>
    <row r="60" ht="14.1" customHeight="1" s="109">
      <c r="C60" s="107" t="n"/>
      <c r="D60" s="174" t="n"/>
      <c r="E60" s="107" t="n"/>
      <c r="F60" s="107" t="n"/>
      <c r="G60" s="107" t="n"/>
      <c r="H60" s="180" t="n"/>
      <c r="I60" s="107" t="n"/>
      <c r="J60" s="107" t="n"/>
      <c r="K60" s="107" t="n"/>
      <c r="L60" s="107" t="n"/>
      <c r="M60" s="107" t="n"/>
      <c r="N60" s="107" t="n"/>
      <c r="O60" s="107" t="n"/>
      <c r="P60" s="107" t="n"/>
      <c r="Q60" s="107" t="n"/>
      <c r="R60" s="107" t="n"/>
      <c r="S60" s="107" t="n"/>
      <c r="T60" s="107" t="n"/>
      <c r="U60" s="107" t="n"/>
      <c r="V60" s="107" t="n"/>
    </row>
    <row r="61" ht="14.1" customHeight="1" s="109">
      <c r="B61" s="110" t="inlineStr">
        <is>
          <t>Retained Earnings</t>
        </is>
      </c>
      <c r="C61" s="107" t="n"/>
      <c r="D61" s="174" t="n"/>
      <c r="E61" s="107" t="n"/>
      <c r="F61" s="107" t="n"/>
      <c r="G61" s="107" t="n"/>
      <c r="H61" s="107" t="n"/>
      <c r="I61" s="107" t="n"/>
      <c r="J61" s="107" t="n"/>
      <c r="K61" s="107" t="n"/>
      <c r="L61" s="107" t="n"/>
      <c r="M61" s="107" t="n"/>
      <c r="N61" s="107" t="n"/>
      <c r="O61" s="107" t="n"/>
      <c r="P61" s="107" t="n"/>
      <c r="Q61" s="107" t="n"/>
      <c r="R61" s="107" t="n"/>
      <c r="S61" s="107" t="n"/>
      <c r="T61" s="107" t="n"/>
      <c r="U61" s="107" t="n"/>
      <c r="V61" s="107" t="n"/>
    </row>
    <row r="62" ht="14.1" customHeight="1" s="109">
      <c r="C62" s="107" t="inlineStr">
        <is>
          <t>Opening retained earnings</t>
        </is>
      </c>
      <c r="D62" s="174" t="n"/>
      <c r="E62" s="107" t="n"/>
      <c r="F62" s="107">
        <f>E65</f>
        <v/>
      </c>
      <c r="G62" s="107">
        <f>F65</f>
        <v/>
      </c>
      <c r="H62" s="107">
        <f>G65</f>
        <v/>
      </c>
      <c r="I62" s="107">
        <f>H65</f>
        <v/>
      </c>
      <c r="J62" s="107">
        <f>I65</f>
        <v/>
      </c>
      <c r="K62" s="107">
        <f>J65</f>
        <v/>
      </c>
      <c r="L62" s="107">
        <f>K65</f>
        <v/>
      </c>
      <c r="M62" s="107">
        <f>L65</f>
        <v/>
      </c>
      <c r="N62" s="107">
        <f>M65</f>
        <v/>
      </c>
      <c r="O62" s="107">
        <f>N65</f>
        <v/>
      </c>
      <c r="P62" s="107">
        <f>O65</f>
        <v/>
      </c>
      <c r="Q62" s="107">
        <f>P65</f>
        <v/>
      </c>
      <c r="R62" s="107">
        <f>Q65</f>
        <v/>
      </c>
      <c r="S62" s="107">
        <f>R65</f>
        <v/>
      </c>
      <c r="T62" s="107">
        <f>S65</f>
        <v/>
      </c>
      <c r="U62" s="107" t="n"/>
      <c r="V62" s="107" t="n"/>
    </row>
    <row r="63" ht="14.1" customHeight="1" s="109">
      <c r="C63" s="107" t="inlineStr">
        <is>
          <t>Net profit/(loss) after tax</t>
        </is>
      </c>
      <c r="D63" s="174" t="n"/>
      <c r="E63" s="107" t="n"/>
      <c r="F63" s="107">
        <f>F23</f>
        <v/>
      </c>
      <c r="G63" s="107">
        <f>G23</f>
        <v/>
      </c>
      <c r="H63" s="107">
        <f>H23</f>
        <v/>
      </c>
      <c r="I63" s="107">
        <f>I23</f>
        <v/>
      </c>
      <c r="J63" s="107">
        <f>J23</f>
        <v/>
      </c>
      <c r="K63" s="107">
        <f>K23</f>
        <v/>
      </c>
      <c r="L63" s="107">
        <f>L23</f>
        <v/>
      </c>
      <c r="M63" s="107">
        <f>M23</f>
        <v/>
      </c>
      <c r="N63" s="107">
        <f>N23</f>
        <v/>
      </c>
      <c r="O63" s="107">
        <f>O23</f>
        <v/>
      </c>
      <c r="P63" s="107">
        <f>P23</f>
        <v/>
      </c>
      <c r="Q63" s="107">
        <f>Q23</f>
        <v/>
      </c>
      <c r="R63" s="107">
        <f>R23</f>
        <v/>
      </c>
      <c r="S63" s="107">
        <f>S23</f>
        <v/>
      </c>
      <c r="T63" s="107">
        <f>T23</f>
        <v/>
      </c>
      <c r="U63" s="107" t="n"/>
      <c r="V63" s="107" t="n"/>
    </row>
    <row r="64" ht="14.1" customHeight="1" s="109">
      <c r="C64" s="107" t="inlineStr">
        <is>
          <t>Distributions to shareholders</t>
        </is>
      </c>
      <c r="D64" s="174" t="n"/>
      <c r="E64" s="107" t="n"/>
      <c r="F64" s="107">
        <f>-Calculations!F173</f>
        <v/>
      </c>
      <c r="G64" s="107">
        <f>-Calculations!G173</f>
        <v/>
      </c>
      <c r="H64" s="107">
        <f>-Calculations!H173</f>
        <v/>
      </c>
      <c r="I64" s="107">
        <f>-Calculations!I173</f>
        <v/>
      </c>
      <c r="J64" s="107">
        <f>-Calculations!J173</f>
        <v/>
      </c>
      <c r="K64" s="107">
        <f>-Calculations!K173</f>
        <v/>
      </c>
      <c r="L64" s="107">
        <f>-Calculations!L173</f>
        <v/>
      </c>
      <c r="M64" s="107">
        <f>-Calculations!M173</f>
        <v/>
      </c>
      <c r="N64" s="107">
        <f>-Calculations!N173</f>
        <v/>
      </c>
      <c r="O64" s="107">
        <f>-Calculations!O173</f>
        <v/>
      </c>
      <c r="P64" s="107">
        <f>-Calculations!P173</f>
        <v/>
      </c>
      <c r="Q64" s="107">
        <f>-Calculations!Q173</f>
        <v/>
      </c>
      <c r="R64" s="107">
        <f>-Calculations!R173</f>
        <v/>
      </c>
      <c r="S64" s="107">
        <f>-Calculations!S173</f>
        <v/>
      </c>
      <c r="T64" s="107">
        <f>-Calculations!T173</f>
        <v/>
      </c>
      <c r="U64" s="107" t="n"/>
      <c r="V64" s="107" t="n"/>
    </row>
    <row r="65" ht="14.1" customHeight="1" s="109">
      <c r="C65" s="146" t="inlineStr">
        <is>
          <t>Closing retained earnings</t>
        </is>
      </c>
      <c r="D65" s="175" t="n"/>
      <c r="E65" s="146" t="n">
        <v>0</v>
      </c>
      <c r="F65" s="146">
        <f>SUM(F62:F64)</f>
        <v/>
      </c>
      <c r="G65" s="146">
        <f>SUM(G62:G64)</f>
        <v/>
      </c>
      <c r="H65" s="146">
        <f>SUM(H62:H64)</f>
        <v/>
      </c>
      <c r="I65" s="146">
        <f>SUM(I62:I64)</f>
        <v/>
      </c>
      <c r="J65" s="146">
        <f>SUM(J62:J64)</f>
        <v/>
      </c>
      <c r="K65" s="146">
        <f>SUM(K62:K64)</f>
        <v/>
      </c>
      <c r="L65" s="146">
        <f>SUM(L62:L64)</f>
        <v/>
      </c>
      <c r="M65" s="146">
        <f>SUM(M62:M64)</f>
        <v/>
      </c>
      <c r="N65" s="146">
        <f>SUM(N62:N64)</f>
        <v/>
      </c>
      <c r="O65" s="146">
        <f>SUM(O62:O64)</f>
        <v/>
      </c>
      <c r="P65" s="146">
        <f>SUM(P62:P64)</f>
        <v/>
      </c>
      <c r="Q65" s="146">
        <f>SUM(Q62:Q64)</f>
        <v/>
      </c>
      <c r="R65" s="146">
        <f>SUM(R62:R64)</f>
        <v/>
      </c>
      <c r="S65" s="146">
        <f>SUM(S62:S64)</f>
        <v/>
      </c>
      <c r="T65" s="146">
        <f>SUM(T62:T64)</f>
        <v/>
      </c>
      <c r="U65" s="107" t="n"/>
      <c r="V65" s="107" t="n"/>
    </row>
    <row r="66" ht="14.1" customHeight="1" s="109">
      <c r="C66" s="107" t="n"/>
      <c r="D66" s="174" t="n"/>
      <c r="E66" s="107" t="n"/>
      <c r="F66" s="107" t="n"/>
      <c r="G66" s="107" t="n"/>
      <c r="H66" s="107" t="n"/>
      <c r="I66" s="107" t="n"/>
      <c r="J66" s="107" t="n"/>
      <c r="K66" s="107" t="n"/>
      <c r="L66" s="107" t="n"/>
      <c r="M66" s="107" t="n"/>
      <c r="N66" s="107" t="n"/>
      <c r="O66" s="107" t="n"/>
      <c r="P66" s="107" t="n"/>
      <c r="Q66" s="107" t="n"/>
      <c r="R66" s="107" t="n"/>
      <c r="S66" s="107" t="n"/>
      <c r="T66" s="107" t="n"/>
      <c r="U66" s="107" t="n"/>
      <c r="V66" s="107" t="n"/>
    </row>
    <row r="67" ht="14.1" customHeight="1" s="109" thickBot="1">
      <c r="B67" s="163" t="inlineStr">
        <is>
          <t>Total Equity</t>
        </is>
      </c>
      <c r="C67" s="160" t="n"/>
      <c r="D67" s="177" t="n"/>
      <c r="E67" s="160" t="n"/>
      <c r="F67" s="160">
        <f>F59+F65</f>
        <v/>
      </c>
      <c r="G67" s="160">
        <f>G59+G65</f>
        <v/>
      </c>
      <c r="H67" s="160">
        <f>H59+H65</f>
        <v/>
      </c>
      <c r="I67" s="160">
        <f>I59+I65</f>
        <v/>
      </c>
      <c r="J67" s="160">
        <f>J59+J65</f>
        <v/>
      </c>
      <c r="K67" s="160">
        <f>K59+K65</f>
        <v/>
      </c>
      <c r="L67" s="160">
        <f>L59+L65</f>
        <v/>
      </c>
      <c r="M67" s="160">
        <f>M59+M65</f>
        <v/>
      </c>
      <c r="N67" s="160">
        <f>N59+N65</f>
        <v/>
      </c>
      <c r="O67" s="160">
        <f>O59+O65</f>
        <v/>
      </c>
      <c r="P67" s="160">
        <f>P59+P65</f>
        <v/>
      </c>
      <c r="Q67" s="160">
        <f>Q59+Q65</f>
        <v/>
      </c>
      <c r="R67" s="160">
        <f>R59+R65</f>
        <v/>
      </c>
      <c r="S67" s="160">
        <f>S59+S65</f>
        <v/>
      </c>
      <c r="T67" s="160">
        <f>T59+T65</f>
        <v/>
      </c>
      <c r="U67" s="107" t="n"/>
      <c r="V67" s="107" t="n"/>
    </row>
    <row r="68" ht="14.1" customHeight="1" s="109">
      <c r="C68" s="107" t="n"/>
      <c r="D68" s="174" t="n"/>
      <c r="E68" s="107" t="n"/>
      <c r="F68" s="107" t="n"/>
      <c r="G68" s="107" t="n"/>
      <c r="H68" s="107" t="n"/>
      <c r="I68" s="107" t="n"/>
      <c r="J68" s="107" t="n"/>
      <c r="K68" s="107" t="n"/>
      <c r="L68" s="107" t="n"/>
      <c r="M68" s="107" t="n"/>
      <c r="N68" s="107" t="n"/>
      <c r="O68" s="107" t="n"/>
      <c r="P68" s="107" t="n"/>
      <c r="Q68" s="107" t="n"/>
      <c r="R68" s="107" t="n"/>
      <c r="S68" s="107" t="n"/>
      <c r="T68" s="107" t="n"/>
      <c r="U68" s="107" t="n"/>
      <c r="V68" s="107" t="n"/>
    </row>
    <row r="69" ht="14.1" customHeight="1" s="109">
      <c r="C69" s="107" t="n"/>
      <c r="D69" s="171" t="n"/>
      <c r="E69" s="107" t="n"/>
      <c r="F69" s="107" t="n"/>
      <c r="G69" s="107" t="n"/>
      <c r="H69" s="107" t="n"/>
      <c r="I69" s="107" t="n"/>
      <c r="J69" s="107" t="n"/>
      <c r="K69" s="107" t="n"/>
      <c r="L69" s="107" t="n"/>
      <c r="M69" s="107" t="n"/>
      <c r="N69" s="107" t="n"/>
      <c r="O69" s="107" t="n"/>
      <c r="P69" s="107" t="n"/>
      <c r="Q69" s="107" t="n"/>
      <c r="R69" s="107" t="n"/>
      <c r="S69" s="107" t="n"/>
      <c r="T69" s="107" t="n"/>
      <c r="U69" s="107" t="n"/>
      <c r="V69" s="107" t="n"/>
    </row>
    <row r="70" ht="14.1" customFormat="1" customHeight="1" s="133">
      <c r="A70" s="133" t="inlineStr">
        <is>
          <t>Cash flow</t>
        </is>
      </c>
      <c r="B70" s="134" t="n"/>
      <c r="D70" s="135" t="n"/>
    </row>
    <row r="71" ht="14.1" customHeight="1" s="109">
      <c r="D71" s="174" t="n"/>
    </row>
    <row r="72" ht="14.1" customHeight="1" s="109">
      <c r="A72" s="107" t="n"/>
      <c r="B72" s="110" t="inlineStr">
        <is>
          <t>Cash Flows from Operating Activities</t>
        </is>
      </c>
      <c r="C72" s="117" t="n"/>
      <c r="D72" s="179" t="n"/>
      <c r="E72" s="117" t="n"/>
      <c r="F72" s="107" t="n"/>
      <c r="G72" s="107" t="n"/>
      <c r="H72" s="107" t="n"/>
      <c r="I72" s="107" t="n"/>
      <c r="J72" s="107" t="n"/>
      <c r="K72" s="107" t="n"/>
      <c r="L72" s="107" t="n"/>
      <c r="M72" s="107" t="n"/>
      <c r="N72" s="107" t="n"/>
      <c r="O72" s="107" t="n"/>
      <c r="P72" s="107" t="n"/>
      <c r="Q72" s="107" t="n"/>
      <c r="R72" s="107" t="n"/>
      <c r="S72" s="107" t="n"/>
      <c r="T72" s="107" t="n"/>
    </row>
    <row r="73" ht="14.1" customHeight="1" s="109">
      <c r="A73" s="107" t="n"/>
      <c r="B73" s="107" t="n"/>
      <c r="C73" s="107" t="inlineStr">
        <is>
          <t>EBITDA</t>
        </is>
      </c>
      <c r="D73" s="174" t="n"/>
      <c r="E73" s="107" t="n"/>
      <c r="F73" s="107">
        <f>F16</f>
        <v/>
      </c>
      <c r="G73" s="107">
        <f>G16</f>
        <v/>
      </c>
      <c r="H73" s="107">
        <f>H16</f>
        <v/>
      </c>
      <c r="I73" s="107">
        <f>I16</f>
        <v/>
      </c>
      <c r="J73" s="107">
        <f>J16</f>
        <v/>
      </c>
      <c r="K73" s="107">
        <f>K16</f>
        <v/>
      </c>
      <c r="L73" s="107">
        <f>L16</f>
        <v/>
      </c>
      <c r="M73" s="107">
        <f>M16</f>
        <v/>
      </c>
      <c r="N73" s="107">
        <f>N16</f>
        <v/>
      </c>
      <c r="O73" s="107">
        <f>O16</f>
        <v/>
      </c>
      <c r="P73" s="107">
        <f>P16</f>
        <v/>
      </c>
      <c r="Q73" s="107">
        <f>Q16</f>
        <v/>
      </c>
      <c r="R73" s="107">
        <f>R16</f>
        <v/>
      </c>
      <c r="S73" s="107">
        <f>S16</f>
        <v/>
      </c>
      <c r="T73" s="107">
        <f>T16</f>
        <v/>
      </c>
      <c r="U73" s="107" t="n"/>
      <c r="V73" s="107" t="n"/>
    </row>
    <row r="74" ht="14.1" customHeight="1" s="109">
      <c r="A74" s="107" t="n"/>
      <c r="B74" s="107" t="n"/>
      <c r="C74" s="107" t="inlineStr">
        <is>
          <t>Changes in working capital</t>
        </is>
      </c>
      <c r="D74" s="174" t="n"/>
      <c r="E74" s="107" t="n"/>
      <c r="F74" s="107">
        <f>Calculations!F88</f>
        <v/>
      </c>
      <c r="G74" s="107">
        <f>Calculations!G88</f>
        <v/>
      </c>
      <c r="H74" s="107">
        <f>Calculations!H88</f>
        <v/>
      </c>
      <c r="I74" s="107">
        <f>Calculations!I88</f>
        <v/>
      </c>
      <c r="J74" s="107">
        <f>Calculations!J88</f>
        <v/>
      </c>
      <c r="K74" s="107">
        <f>Calculations!K88</f>
        <v/>
      </c>
      <c r="L74" s="107">
        <f>Calculations!L88</f>
        <v/>
      </c>
      <c r="M74" s="107">
        <f>Calculations!M88</f>
        <v/>
      </c>
      <c r="N74" s="107">
        <f>Calculations!N88</f>
        <v/>
      </c>
      <c r="O74" s="107">
        <f>Calculations!O88</f>
        <v/>
      </c>
      <c r="P74" s="107">
        <f>Calculations!P88</f>
        <v/>
      </c>
      <c r="Q74" s="107">
        <f>Calculations!Q88</f>
        <v/>
      </c>
      <c r="R74" s="107">
        <f>Calculations!R88</f>
        <v/>
      </c>
      <c r="S74" s="107">
        <f>Calculations!S88</f>
        <v/>
      </c>
      <c r="T74" s="107">
        <f>Calculations!T88</f>
        <v/>
      </c>
      <c r="U74" s="107" t="n"/>
      <c r="V74" s="107" t="n"/>
    </row>
    <row r="75" ht="14.1" customHeight="1" s="109">
      <c r="A75" s="107" t="n"/>
      <c r="B75" s="107" t="n"/>
      <c r="C75" s="107" t="inlineStr">
        <is>
          <t>Less Tax Paid</t>
        </is>
      </c>
      <c r="D75" s="174" t="n"/>
      <c r="E75" s="107" t="n"/>
      <c r="F75" s="107">
        <f>Calculations!F229</f>
        <v/>
      </c>
      <c r="G75" s="107">
        <f>Calculations!G229</f>
        <v/>
      </c>
      <c r="H75" s="107">
        <f>Calculations!H229</f>
        <v/>
      </c>
      <c r="I75" s="107">
        <f>Calculations!I229</f>
        <v/>
      </c>
      <c r="J75" s="107">
        <f>Calculations!J229</f>
        <v/>
      </c>
      <c r="K75" s="107">
        <f>Calculations!K229</f>
        <v/>
      </c>
      <c r="L75" s="107">
        <f>Calculations!L229</f>
        <v/>
      </c>
      <c r="M75" s="107">
        <f>Calculations!M229</f>
        <v/>
      </c>
      <c r="N75" s="107">
        <f>Calculations!N229</f>
        <v/>
      </c>
      <c r="O75" s="107">
        <f>Calculations!O229</f>
        <v/>
      </c>
      <c r="P75" s="107">
        <f>Calculations!P229</f>
        <v/>
      </c>
      <c r="Q75" s="107">
        <f>Calculations!Q229</f>
        <v/>
      </c>
      <c r="R75" s="107">
        <f>Calculations!R229</f>
        <v/>
      </c>
      <c r="S75" s="107">
        <f>Calculations!S229</f>
        <v/>
      </c>
      <c r="T75" s="107">
        <f>Calculations!T229</f>
        <v/>
      </c>
      <c r="U75" s="107" t="n"/>
      <c r="V75" s="107" t="n"/>
    </row>
    <row r="76" ht="14.1" customHeight="1" s="109">
      <c r="A76" s="107" t="n"/>
      <c r="B76" s="107" t="n"/>
      <c r="C76" s="107" t="inlineStr">
        <is>
          <t>Less interest paid/received</t>
        </is>
      </c>
      <c r="D76" s="174" t="n"/>
      <c r="E76" s="107" t="n"/>
      <c r="F76" s="107">
        <f>-Calculations!F210</f>
        <v/>
      </c>
      <c r="G76" s="107">
        <f>-Calculations!G210</f>
        <v/>
      </c>
      <c r="H76" s="107">
        <f>-Calculations!H210</f>
        <v/>
      </c>
      <c r="I76" s="107">
        <f>-Calculations!I210</f>
        <v/>
      </c>
      <c r="J76" s="107">
        <f>-Calculations!J210</f>
        <v/>
      </c>
      <c r="K76" s="107">
        <f>-Calculations!K210</f>
        <v/>
      </c>
      <c r="L76" s="107">
        <f>-Calculations!L210</f>
        <v/>
      </c>
      <c r="M76" s="107">
        <f>-Calculations!M210</f>
        <v/>
      </c>
      <c r="N76" s="107">
        <f>-Calculations!N210</f>
        <v/>
      </c>
      <c r="O76" s="107">
        <f>-Calculations!O210</f>
        <v/>
      </c>
      <c r="P76" s="107">
        <f>-Calculations!P210</f>
        <v/>
      </c>
      <c r="Q76" s="107">
        <f>-Calculations!Q210</f>
        <v/>
      </c>
      <c r="R76" s="107">
        <f>-Calculations!R210</f>
        <v/>
      </c>
      <c r="S76" s="107">
        <f>-Calculations!S210</f>
        <v/>
      </c>
      <c r="T76" s="107">
        <f>-Calculations!T210</f>
        <v/>
      </c>
      <c r="U76" s="107" t="n"/>
      <c r="V76" s="107" t="n"/>
    </row>
    <row r="77" ht="14.1" customHeight="1" s="109" thickBot="1">
      <c r="A77" s="107" t="n"/>
      <c r="B77" s="107" t="n"/>
      <c r="C77" s="160" t="inlineStr">
        <is>
          <t>Cash Flows from Operating Activities</t>
        </is>
      </c>
      <c r="D77" s="177" t="n"/>
      <c r="E77" s="160" t="n"/>
      <c r="F77" s="160">
        <f>F73+SUM(F74:F76)</f>
        <v/>
      </c>
      <c r="G77" s="160">
        <f>G73+SUM(G74:G76)</f>
        <v/>
      </c>
      <c r="H77" s="160">
        <f>H73+SUM(H74:H76)</f>
        <v/>
      </c>
      <c r="I77" s="160">
        <f>I73+SUM(I74:I76)</f>
        <v/>
      </c>
      <c r="J77" s="160">
        <f>J73+SUM(J74:J76)</f>
        <v/>
      </c>
      <c r="K77" s="160">
        <f>K73+SUM(K74:K76)</f>
        <v/>
      </c>
      <c r="L77" s="160">
        <f>L73+SUM(L74:L76)</f>
        <v/>
      </c>
      <c r="M77" s="160">
        <f>M73+SUM(M74:M76)</f>
        <v/>
      </c>
      <c r="N77" s="160">
        <f>N73+SUM(N74:N76)</f>
        <v/>
      </c>
      <c r="O77" s="160">
        <f>O73+SUM(O74:O76)</f>
        <v/>
      </c>
      <c r="P77" s="160">
        <f>P73+SUM(P74:P76)</f>
        <v/>
      </c>
      <c r="Q77" s="160">
        <f>Q73+SUM(Q74:Q76)</f>
        <v/>
      </c>
      <c r="R77" s="160">
        <f>R73+SUM(R74:R76)</f>
        <v/>
      </c>
      <c r="S77" s="160">
        <f>S73+SUM(S74:S76)</f>
        <v/>
      </c>
      <c r="T77" s="160">
        <f>T73+SUM(T74:T76)</f>
        <v/>
      </c>
      <c r="U77" s="107" t="n"/>
      <c r="V77" s="107" t="n"/>
    </row>
    <row r="78" ht="14.1" customHeight="1" s="109">
      <c r="A78" s="107" t="n"/>
      <c r="B78" s="107" t="n"/>
      <c r="C78" s="107" t="n"/>
      <c r="D78" s="174" t="n"/>
      <c r="E78" s="107" t="n"/>
      <c r="F78" s="107" t="n"/>
      <c r="G78" s="107" t="n"/>
      <c r="H78" s="107" t="n"/>
      <c r="I78" s="107" t="n"/>
      <c r="J78" s="107" t="n"/>
      <c r="K78" s="107" t="n"/>
      <c r="L78" s="107" t="n"/>
      <c r="M78" s="107" t="n"/>
      <c r="N78" s="107" t="n"/>
      <c r="O78" s="107" t="n"/>
      <c r="P78" s="107" t="n"/>
      <c r="Q78" s="107" t="n"/>
      <c r="R78" s="107" t="n"/>
      <c r="S78" s="107" t="n"/>
      <c r="T78" s="107" t="n"/>
      <c r="U78" s="107" t="n"/>
      <c r="V78" s="107" t="n"/>
    </row>
    <row r="79" ht="14.1" customHeight="1" s="109">
      <c r="A79" s="107" t="n"/>
      <c r="B79" s="110" t="inlineStr">
        <is>
          <t>Cash Flows from Investing Activities</t>
        </is>
      </c>
      <c r="C79" s="107" t="n"/>
      <c r="D79" s="174" t="n"/>
      <c r="E79" s="107" t="n"/>
      <c r="F79" s="107" t="n"/>
      <c r="G79" s="107" t="n"/>
      <c r="H79" s="107" t="n"/>
      <c r="I79" s="107" t="n"/>
      <c r="J79" s="107" t="n"/>
      <c r="K79" s="107" t="n"/>
      <c r="L79" s="107" t="n"/>
      <c r="M79" s="107" t="n"/>
      <c r="N79" s="107" t="n"/>
      <c r="O79" s="107" t="n"/>
      <c r="P79" s="107" t="n"/>
      <c r="Q79" s="107" t="n"/>
      <c r="R79" s="107" t="n"/>
      <c r="S79" s="107" t="n"/>
      <c r="T79" s="107" t="n"/>
      <c r="U79" s="107" t="n"/>
      <c r="V79" s="107" t="n"/>
    </row>
    <row r="80" ht="14.1" customHeight="1" s="109">
      <c r="A80" s="107" t="n"/>
      <c r="B80" s="107" t="n"/>
      <c r="C80" s="107">
        <f>Calculations!C97</f>
        <v/>
      </c>
      <c r="D80" s="174" t="n"/>
      <c r="E80" s="107" t="n"/>
      <c r="F80" s="107">
        <f>Calculations!F97</f>
        <v/>
      </c>
      <c r="G80" s="107">
        <f>Calculations!G97</f>
        <v/>
      </c>
      <c r="H80" s="107">
        <f>Calculations!H97</f>
        <v/>
      </c>
      <c r="I80" s="107">
        <f>Calculations!I97</f>
        <v/>
      </c>
      <c r="J80" s="107">
        <f>Calculations!J97</f>
        <v/>
      </c>
      <c r="K80" s="107">
        <f>Calculations!K97</f>
        <v/>
      </c>
      <c r="L80" s="107">
        <f>Calculations!L97</f>
        <v/>
      </c>
      <c r="M80" s="107">
        <f>Calculations!M97</f>
        <v/>
      </c>
      <c r="N80" s="107">
        <f>Calculations!N97</f>
        <v/>
      </c>
      <c r="O80" s="107">
        <f>Calculations!O97</f>
        <v/>
      </c>
      <c r="P80" s="107">
        <f>Calculations!P97</f>
        <v/>
      </c>
      <c r="Q80" s="107">
        <f>Calculations!Q97</f>
        <v/>
      </c>
      <c r="R80" s="107">
        <f>Calculations!R97</f>
        <v/>
      </c>
      <c r="S80" s="107">
        <f>Calculations!S97</f>
        <v/>
      </c>
      <c r="T80" s="107">
        <f>Calculations!T97</f>
        <v/>
      </c>
      <c r="U80" s="107" t="n"/>
      <c r="V80" s="107" t="n"/>
    </row>
    <row r="81" ht="14.1" customHeight="1" s="109" thickBot="1">
      <c r="A81" s="107" t="n"/>
      <c r="B81" s="107" t="n"/>
      <c r="C81" s="160" t="inlineStr">
        <is>
          <t>Cash Flows from Investing Activities</t>
        </is>
      </c>
      <c r="D81" s="177" t="n"/>
      <c r="E81" s="160" t="n"/>
      <c r="F81" s="160">
        <f>F80</f>
        <v/>
      </c>
      <c r="G81" s="160">
        <f>G80</f>
        <v/>
      </c>
      <c r="H81" s="160">
        <f>H80</f>
        <v/>
      </c>
      <c r="I81" s="160">
        <f>I80</f>
        <v/>
      </c>
      <c r="J81" s="160">
        <f>J80</f>
        <v/>
      </c>
      <c r="K81" s="160">
        <f>K80</f>
        <v/>
      </c>
      <c r="L81" s="160">
        <f>L80</f>
        <v/>
      </c>
      <c r="M81" s="160">
        <f>M80</f>
        <v/>
      </c>
      <c r="N81" s="160">
        <f>N80</f>
        <v/>
      </c>
      <c r="O81" s="160">
        <f>O80</f>
        <v/>
      </c>
      <c r="P81" s="160">
        <f>P80</f>
        <v/>
      </c>
      <c r="Q81" s="160">
        <f>Q80</f>
        <v/>
      </c>
      <c r="R81" s="160">
        <f>R80</f>
        <v/>
      </c>
      <c r="S81" s="160">
        <f>S80</f>
        <v/>
      </c>
      <c r="T81" s="160">
        <f>T80</f>
        <v/>
      </c>
      <c r="U81" s="107" t="n"/>
      <c r="V81" s="107" t="n"/>
    </row>
    <row r="82" ht="14.1" customHeight="1" s="109">
      <c r="A82" s="107" t="n"/>
      <c r="B82" s="107" t="n"/>
      <c r="C82" s="107" t="n"/>
      <c r="D82" s="174" t="n"/>
      <c r="E82" s="107" t="n"/>
      <c r="F82" s="107" t="n"/>
      <c r="G82" s="107" t="n"/>
      <c r="H82" s="107" t="n"/>
      <c r="I82" s="107" t="n"/>
      <c r="J82" s="107" t="n"/>
      <c r="K82" s="107" t="n"/>
      <c r="L82" s="107" t="n"/>
      <c r="M82" s="107" t="n"/>
      <c r="N82" s="107" t="n"/>
      <c r="O82" s="107" t="n"/>
      <c r="P82" s="107" t="n"/>
      <c r="Q82" s="107" t="n"/>
      <c r="R82" s="107" t="n"/>
      <c r="S82" s="107" t="n"/>
      <c r="T82" s="107" t="n"/>
      <c r="U82" s="107" t="n"/>
      <c r="V82" s="107" t="n"/>
    </row>
    <row r="83" ht="14.1" customHeight="1" s="109">
      <c r="A83" s="107" t="n"/>
      <c r="B83" s="110" t="inlineStr">
        <is>
          <t>Cash Flows from Financing Activities</t>
        </is>
      </c>
      <c r="C83" s="107" t="n"/>
      <c r="D83" s="174" t="n"/>
      <c r="E83" s="107" t="n"/>
      <c r="F83" s="107" t="n"/>
      <c r="G83" s="107" t="n"/>
      <c r="H83" s="107" t="n"/>
      <c r="I83" s="107" t="n"/>
      <c r="J83" s="107" t="n"/>
      <c r="K83" s="107" t="n"/>
      <c r="L83" s="107" t="n"/>
      <c r="M83" s="107" t="n"/>
      <c r="N83" s="107" t="n"/>
      <c r="O83" s="107" t="n"/>
      <c r="P83" s="107" t="n"/>
      <c r="Q83" s="107" t="n"/>
      <c r="R83" s="107" t="n"/>
      <c r="S83" s="107" t="n"/>
      <c r="T83" s="107" t="n"/>
      <c r="U83" s="107" t="n"/>
      <c r="V83" s="107" t="n"/>
    </row>
    <row r="84" ht="14.1" customHeight="1" s="109">
      <c r="A84" s="107" t="n"/>
      <c r="B84" s="107" t="n"/>
      <c r="C84" s="107">
        <f>Calculations!C$160</f>
        <v/>
      </c>
      <c r="D84" s="174" t="n"/>
      <c r="E84" s="107" t="n"/>
      <c r="F84" s="107">
        <f>Calculations!F$160</f>
        <v/>
      </c>
      <c r="G84" s="107">
        <f>Calculations!G$160</f>
        <v/>
      </c>
      <c r="H84" s="107">
        <f>Calculations!H$160</f>
        <v/>
      </c>
      <c r="I84" s="107">
        <f>Calculations!I$160</f>
        <v/>
      </c>
      <c r="J84" s="107">
        <f>Calculations!J$160</f>
        <v/>
      </c>
      <c r="K84" s="107">
        <f>Calculations!K$160</f>
        <v/>
      </c>
      <c r="L84" s="107">
        <f>Calculations!L$160</f>
        <v/>
      </c>
      <c r="M84" s="107">
        <f>Calculations!M$160</f>
        <v/>
      </c>
      <c r="N84" s="107">
        <f>Calculations!N$160</f>
        <v/>
      </c>
      <c r="O84" s="107">
        <f>Calculations!O$160</f>
        <v/>
      </c>
      <c r="P84" s="107">
        <f>Calculations!P$160</f>
        <v/>
      </c>
      <c r="Q84" s="107">
        <f>Calculations!Q$160</f>
        <v/>
      </c>
      <c r="R84" s="107">
        <f>Calculations!R$160</f>
        <v/>
      </c>
      <c r="S84" s="107">
        <f>Calculations!S$160</f>
        <v/>
      </c>
      <c r="T84" s="107">
        <f>Calculations!T$160</f>
        <v/>
      </c>
      <c r="U84" s="107" t="n"/>
      <c r="V84" s="107" t="n"/>
    </row>
    <row r="85" ht="14.1" customHeight="1" s="109">
      <c r="A85" s="107" t="n"/>
      <c r="B85" s="107" t="n"/>
      <c r="C85" s="107" t="inlineStr">
        <is>
          <t>Distribution to shareholders</t>
        </is>
      </c>
      <c r="D85" s="174" t="n"/>
      <c r="E85" s="107" t="n"/>
      <c r="F85" s="107">
        <f>-Calculations!F173</f>
        <v/>
      </c>
      <c r="G85" s="107">
        <f>-Calculations!G173</f>
        <v/>
      </c>
      <c r="H85" s="107">
        <f>-Calculations!H173</f>
        <v/>
      </c>
      <c r="I85" s="107">
        <f>-Calculations!I173</f>
        <v/>
      </c>
      <c r="J85" s="107">
        <f>-Calculations!J173</f>
        <v/>
      </c>
      <c r="K85" s="107">
        <f>-Calculations!K173</f>
        <v/>
      </c>
      <c r="L85" s="107">
        <f>-Calculations!L173</f>
        <v/>
      </c>
      <c r="M85" s="107">
        <f>-Calculations!M173</f>
        <v/>
      </c>
      <c r="N85" s="107">
        <f>-Calculations!N173</f>
        <v/>
      </c>
      <c r="O85" s="107">
        <f>-Calculations!O173</f>
        <v/>
      </c>
      <c r="P85" s="107">
        <f>-Calculations!P173</f>
        <v/>
      </c>
      <c r="Q85" s="107">
        <f>-Calculations!Q173</f>
        <v/>
      </c>
      <c r="R85" s="107">
        <f>-Calculations!R173</f>
        <v/>
      </c>
      <c r="S85" s="107">
        <f>-Calculations!S173</f>
        <v/>
      </c>
      <c r="T85" s="107">
        <f>-Calculations!T173</f>
        <v/>
      </c>
      <c r="U85" s="107" t="n"/>
      <c r="V85" s="107" t="n"/>
    </row>
    <row r="86" ht="14.1" customHeight="1" s="109">
      <c r="A86" s="107" t="n"/>
      <c r="B86" s="107" t="n"/>
      <c r="C86" s="107">
        <f>Calculations!C$161</f>
        <v/>
      </c>
      <c r="D86" s="174" t="n"/>
      <c r="E86" s="107" t="n"/>
      <c r="F86" s="107">
        <f>Calculations!F$161</f>
        <v/>
      </c>
      <c r="G86" s="107">
        <f>Calculations!G$161</f>
        <v/>
      </c>
      <c r="H86" s="107">
        <f>Calculations!H$161</f>
        <v/>
      </c>
      <c r="I86" s="107">
        <f>Calculations!I$161</f>
        <v/>
      </c>
      <c r="J86" s="107">
        <f>Calculations!J$161</f>
        <v/>
      </c>
      <c r="K86" s="107">
        <f>Calculations!K$161</f>
        <v/>
      </c>
      <c r="L86" s="107">
        <f>Calculations!L$161</f>
        <v/>
      </c>
      <c r="M86" s="107">
        <f>Calculations!M$161</f>
        <v/>
      </c>
      <c r="N86" s="107">
        <f>Calculations!N$161</f>
        <v/>
      </c>
      <c r="O86" s="107">
        <f>Calculations!O$161</f>
        <v/>
      </c>
      <c r="P86" s="107">
        <f>Calculations!P$161</f>
        <v/>
      </c>
      <c r="Q86" s="107">
        <f>Calculations!Q$161</f>
        <v/>
      </c>
      <c r="R86" s="107">
        <f>Calculations!R$161</f>
        <v/>
      </c>
      <c r="S86" s="107">
        <f>Calculations!S$161</f>
        <v/>
      </c>
      <c r="T86" s="107">
        <f>Calculations!T$161</f>
        <v/>
      </c>
      <c r="U86" s="107" t="n"/>
      <c r="V86" s="107" t="n"/>
    </row>
    <row r="87" ht="14.1" customHeight="1" s="109">
      <c r="A87" s="107" t="n"/>
      <c r="B87" s="107" t="n"/>
      <c r="C87" s="107" t="inlineStr">
        <is>
          <t>Revolver facility borrowings</t>
        </is>
      </c>
      <c r="D87" s="174" t="n"/>
      <c r="E87" s="107" t="n"/>
      <c r="F87" s="107">
        <f>Calculations!F$168</f>
        <v/>
      </c>
      <c r="G87" s="107">
        <f>Calculations!G$168</f>
        <v/>
      </c>
      <c r="H87" s="107">
        <f>Calculations!H$168</f>
        <v/>
      </c>
      <c r="I87" s="107">
        <f>Calculations!I$168</f>
        <v/>
      </c>
      <c r="J87" s="107">
        <f>Calculations!J$168</f>
        <v/>
      </c>
      <c r="K87" s="107">
        <f>Calculations!K$168</f>
        <v/>
      </c>
      <c r="L87" s="107">
        <f>Calculations!L$168</f>
        <v/>
      </c>
      <c r="M87" s="107">
        <f>Calculations!M$168</f>
        <v/>
      </c>
      <c r="N87" s="107">
        <f>Calculations!N$168</f>
        <v/>
      </c>
      <c r="O87" s="107">
        <f>Calculations!O$168</f>
        <v/>
      </c>
      <c r="P87" s="107">
        <f>Calculations!P$168</f>
        <v/>
      </c>
      <c r="Q87" s="107">
        <f>Calculations!Q$168</f>
        <v/>
      </c>
      <c r="R87" s="107">
        <f>Calculations!R$168</f>
        <v/>
      </c>
      <c r="S87" s="107">
        <f>Calculations!S$168</f>
        <v/>
      </c>
      <c r="T87" s="107">
        <f>Calculations!T$168</f>
        <v/>
      </c>
      <c r="U87" s="107" t="n"/>
      <c r="V87" s="107" t="n"/>
    </row>
    <row r="88" ht="14.1" customHeight="1" s="109">
      <c r="A88" s="107" t="n"/>
      <c r="B88" s="107" t="n"/>
      <c r="C88" s="107" t="inlineStr">
        <is>
          <t>Revolver facility payments</t>
        </is>
      </c>
      <c r="D88" s="174" t="n"/>
      <c r="E88" s="107" t="n"/>
      <c r="F88" s="107">
        <f>Calculations!F$169</f>
        <v/>
      </c>
      <c r="G88" s="107">
        <f>Calculations!G$169</f>
        <v/>
      </c>
      <c r="H88" s="107">
        <f>Calculations!H$169</f>
        <v/>
      </c>
      <c r="I88" s="107">
        <f>Calculations!I$169</f>
        <v/>
      </c>
      <c r="J88" s="107">
        <f>Calculations!J$169</f>
        <v/>
      </c>
      <c r="K88" s="107">
        <f>Calculations!K$169</f>
        <v/>
      </c>
      <c r="L88" s="107">
        <f>Calculations!L$169</f>
        <v/>
      </c>
      <c r="M88" s="107">
        <f>Calculations!M$169</f>
        <v/>
      </c>
      <c r="N88" s="107">
        <f>Calculations!N$169</f>
        <v/>
      </c>
      <c r="O88" s="107">
        <f>Calculations!O$169</f>
        <v/>
      </c>
      <c r="P88" s="107">
        <f>Calculations!P$169</f>
        <v/>
      </c>
      <c r="Q88" s="107">
        <f>Calculations!Q$169</f>
        <v/>
      </c>
      <c r="R88" s="107">
        <f>Calculations!R$169</f>
        <v/>
      </c>
      <c r="S88" s="107">
        <f>Calculations!S$169</f>
        <v/>
      </c>
      <c r="T88" s="107">
        <f>Calculations!T$169</f>
        <v/>
      </c>
      <c r="U88" s="107" t="n"/>
      <c r="V88" s="107" t="n"/>
    </row>
    <row r="89" ht="14.1" customHeight="1" s="109" thickBot="1">
      <c r="A89" s="107" t="n"/>
      <c r="B89" s="107" t="n"/>
      <c r="C89" s="160" t="inlineStr">
        <is>
          <t>Cash Flows from Financing Activities</t>
        </is>
      </c>
      <c r="D89" s="177" t="n"/>
      <c r="E89" s="160" t="n"/>
      <c r="F89" s="160">
        <f>SUM(F84:F88)</f>
        <v/>
      </c>
      <c r="G89" s="160">
        <f>SUM(G84:G88)</f>
        <v/>
      </c>
      <c r="H89" s="160">
        <f>SUM(H84:H88)</f>
        <v/>
      </c>
      <c r="I89" s="160">
        <f>SUM(I84:I88)</f>
        <v/>
      </c>
      <c r="J89" s="160">
        <f>SUM(J84:J88)</f>
        <v/>
      </c>
      <c r="K89" s="160">
        <f>SUM(K84:K88)</f>
        <v/>
      </c>
      <c r="L89" s="160">
        <f>SUM(L84:L88)</f>
        <v/>
      </c>
      <c r="M89" s="160">
        <f>SUM(M84:M88)</f>
        <v/>
      </c>
      <c r="N89" s="160">
        <f>SUM(N84:N88)</f>
        <v/>
      </c>
      <c r="O89" s="160">
        <f>SUM(O84:O88)</f>
        <v/>
      </c>
      <c r="P89" s="160">
        <f>SUM(P84:P88)</f>
        <v/>
      </c>
      <c r="Q89" s="160">
        <f>SUM(Q84:Q88)</f>
        <v/>
      </c>
      <c r="R89" s="160">
        <f>SUM(R84:R88)</f>
        <v/>
      </c>
      <c r="S89" s="160">
        <f>SUM(S84:S88)</f>
        <v/>
      </c>
      <c r="T89" s="160">
        <f>SUM(T84:T88)</f>
        <v/>
      </c>
      <c r="U89" s="107" t="n"/>
      <c r="V89" s="107" t="n"/>
    </row>
    <row r="90" ht="14.1" customHeight="1" s="109">
      <c r="A90" s="107" t="n"/>
      <c r="B90" s="107" t="n"/>
      <c r="C90" s="107" t="n"/>
      <c r="D90" s="174" t="n"/>
      <c r="E90" s="107" t="n"/>
      <c r="F90" s="107" t="n"/>
      <c r="G90" s="107" t="n"/>
      <c r="H90" s="107" t="n"/>
      <c r="I90" s="107" t="n"/>
      <c r="J90" s="107" t="n"/>
      <c r="K90" s="107" t="n"/>
      <c r="L90" s="107" t="n"/>
      <c r="M90" s="107" t="n"/>
      <c r="N90" s="107" t="n"/>
      <c r="O90" s="107" t="n"/>
      <c r="P90" s="107" t="n"/>
      <c r="Q90" s="107" t="n"/>
      <c r="R90" s="107" t="n"/>
      <c r="S90" s="107" t="n"/>
      <c r="T90" s="107" t="n"/>
      <c r="U90" s="107" t="n"/>
      <c r="V90" s="107" t="n"/>
    </row>
    <row r="91" ht="14.1" customHeight="1" s="109" thickBot="1">
      <c r="A91" s="107" t="n"/>
      <c r="B91" s="163" t="inlineStr">
        <is>
          <t>Net Cash Inflow/(Outflow)</t>
        </is>
      </c>
      <c r="C91" s="160" t="n"/>
      <c r="D91" s="177" t="n"/>
      <c r="E91" s="160" t="n"/>
      <c r="F91" s="160">
        <f>F77+F81+F89</f>
        <v/>
      </c>
      <c r="G91" s="160">
        <f>G77+G81+G89</f>
        <v/>
      </c>
      <c r="H91" s="160">
        <f>H77+H81+H89</f>
        <v/>
      </c>
      <c r="I91" s="160">
        <f>I77+I81+I89</f>
        <v/>
      </c>
      <c r="J91" s="160">
        <f>J77+J81+J89</f>
        <v/>
      </c>
      <c r="K91" s="160">
        <f>K77+K81+K89</f>
        <v/>
      </c>
      <c r="L91" s="160">
        <f>L77+L81+L89</f>
        <v/>
      </c>
      <c r="M91" s="160">
        <f>M77+M81+M89</f>
        <v/>
      </c>
      <c r="N91" s="160">
        <f>N77+N81+N89</f>
        <v/>
      </c>
      <c r="O91" s="160">
        <f>O77+O81+O89</f>
        <v/>
      </c>
      <c r="P91" s="160">
        <f>P77+P81+P89</f>
        <v/>
      </c>
      <c r="Q91" s="160">
        <f>Q77+Q81+Q89</f>
        <v/>
      </c>
      <c r="R91" s="160">
        <f>R77+R81+R89</f>
        <v/>
      </c>
      <c r="S91" s="160">
        <f>S77+S81+S89</f>
        <v/>
      </c>
      <c r="T91" s="160">
        <f>T77+T81+T89</f>
        <v/>
      </c>
      <c r="U91" s="107" t="n"/>
      <c r="V91" s="107" t="n"/>
    </row>
    <row r="92" ht="14.1" customHeight="1" s="109">
      <c r="C92" s="107" t="n"/>
      <c r="D92" s="171" t="n"/>
      <c r="E92" s="107" t="n"/>
      <c r="F92" s="107" t="n"/>
      <c r="G92" s="107" t="n"/>
      <c r="H92" s="107" t="n"/>
      <c r="I92" s="107" t="n"/>
      <c r="J92" s="107" t="n"/>
      <c r="K92" s="107" t="n"/>
      <c r="L92" s="107" t="n"/>
      <c r="M92" s="107" t="n"/>
      <c r="N92" s="107" t="n"/>
      <c r="O92" s="107" t="n"/>
      <c r="P92" s="107" t="n"/>
      <c r="Q92" s="107" t="n"/>
      <c r="R92" s="107" t="n"/>
      <c r="S92" s="107" t="n"/>
      <c r="T92" s="107" t="n"/>
      <c r="U92" s="107" t="n"/>
      <c r="V92" s="107" t="n"/>
    </row>
    <row r="93" ht="14.1" customHeight="1" s="109">
      <c r="C93" s="107" t="n"/>
      <c r="D93" s="107" t="n"/>
      <c r="E93" s="107" t="n"/>
      <c r="F93" s="107" t="n"/>
      <c r="G93" s="107" t="n"/>
      <c r="H93" s="107" t="n"/>
      <c r="I93" s="107" t="n"/>
      <c r="J93" s="107" t="n"/>
      <c r="K93" s="107" t="n"/>
      <c r="L93" s="107" t="n"/>
      <c r="M93" s="107" t="n"/>
      <c r="N93" s="107" t="n"/>
      <c r="O93" s="107" t="n"/>
      <c r="P93" s="107" t="n"/>
      <c r="Q93" s="107" t="n"/>
      <c r="R93" s="107" t="n"/>
      <c r="S93" s="107" t="n"/>
      <c r="T93" s="107" t="n"/>
      <c r="U93" s="107" t="n"/>
      <c r="V93" s="107" t="n"/>
    </row>
    <row r="94" ht="14.1" customFormat="1" customHeight="1" s="133">
      <c r="A94" s="133" t="inlineStr">
        <is>
          <t>Sheet End</t>
        </is>
      </c>
      <c r="B94" s="134" t="n"/>
      <c r="D94" s="135" t="n"/>
    </row>
  </sheetData>
  <pageMargins left="0.75" right="0.75" top="1" bottom="1" header="0.5" footer="0.5"/>
  <pageSetup orientation="landscape" paperSize="9" scale="35" cellComments="asDisplayed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2014-11-04T05:13:17Z</dcterms:created>
  <dcterms:modified xmlns:dcterms="http://purl.org/dc/terms/" xmlns:xsi="http://www.w3.org/2001/XMLSchema-instance" xsi:type="dcterms:W3CDTF">2024-07-17T06:36:18Z</dcterms:modified>
</cp:coreProperties>
</file>